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985" windowHeight="11895" activeTab="0"/>
  </bookViews>
  <sheets>
    <sheet name="Tarif" sheetId="1" r:id="rId1"/>
    <sheet name="Tabelle 2012-2015 Einheitstarif" sheetId="2" r:id="rId2"/>
  </sheets>
  <definedNames>
    <definedName name="b_medium_1_2005_x04">'Tarif'!$C$22</definedName>
    <definedName name="b_medium_2_2005_x04">'Tarif'!$D$22</definedName>
    <definedName name="b_min_2005_x04">'Tarif'!$B$22</definedName>
    <definedName name="c_medium_1_2005_x04">'Tarif'!$C$23</definedName>
    <definedName name="c_medium_2_2005_x04">'Tarif'!$D$23</definedName>
    <definedName name="c_min_2005_x04">'Tarif'!$B$23</definedName>
    <definedName name="D_medium_1_2005_x04">'Tarif'!$C$24</definedName>
    <definedName name="D_medium_2_2005_x04">'Tarif'!$D$24</definedName>
    <definedName name="D_min_2005_x04">'Tarif'!$B$24</definedName>
    <definedName name="_xlnm.Print_Area" localSheetId="1">'Tabelle 2012-2015 Einheitstarif'!$A$1:$G$51</definedName>
    <definedName name="_xlnm.Print_Area" localSheetId="0">'Tarif'!$A$1:$G$29</definedName>
    <definedName name="fakt_red_x04">'Tarif'!$B$29</definedName>
    <definedName name="index_2005_x04">'Tarif'!$B$3</definedName>
    <definedName name="Index_2006">'Tarif'!$B$4</definedName>
    <definedName name="Index_2007">'Tarif'!$B$8</definedName>
    <definedName name="max_einkommen_2005_x04">'Tarif'!$E$13</definedName>
    <definedName name="max_grenzsteuer_x04">'Tarif'!$E$14</definedName>
    <definedName name="maximum_grenzsteuer_x04">'Tarif'!$B$17</definedName>
    <definedName name="medium_1_einkommen_2005_x04">'Tarif'!$C$13</definedName>
    <definedName name="medium_1_grenzsteuer_x04">'Tarif'!$C$14</definedName>
    <definedName name="medium_2_einkommen_2005_x04">'Tarif'!$D$13</definedName>
    <definedName name="medium_2_grenzsteuer_x04">'Tarif'!$D$14</definedName>
    <definedName name="min_einkommen_2005_x04">'Tarif'!$B$13</definedName>
    <definedName name="min_einkommen_2007">'Tarif'!$B$13</definedName>
    <definedName name="min_grenzsteuer_x04">'Tarif'!$B$14</definedName>
    <definedName name="min_steuer_x04">'Tarif'!$B$16</definedName>
  </definedNames>
  <calcPr fullCalcOnLoad="1"/>
</workbook>
</file>

<file path=xl/comments1.xml><?xml version="1.0" encoding="utf-8"?>
<comments xmlns="http://schemas.openxmlformats.org/spreadsheetml/2006/main">
  <authors>
    <author>Ernst Bosshard</author>
  </authors>
  <commentList>
    <comment ref="B22" authorId="0">
      <text>
        <r>
          <rPr>
            <b/>
            <sz val="8"/>
            <rFont val="Tahoma"/>
            <family val="0"/>
          </rPr>
          <t xml:space="preserve">Marianne Ort:
b_min = [13.3%+4.5%-{c_min*ln(40'000) +c_min* ln(15'000)}]/2 = [ f(40'000)+f(15'000)-{c_min*ln(40'000) +c_min* ln(15'000)}]/2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Marianne Ort:
b_medium_1 = [17.25%+13.3%-{c_medium_1*ln(100'000) +c_medium_1* ln(40'000)}]/2 = [ f(100'000)+f(40'000)-{c_medium_1*ln(100'000) +c_medium_1* ln(40'000)}]/2
</t>
        </r>
      </text>
    </comment>
    <comment ref="D22" authorId="0">
      <text>
        <r>
          <rPr>
            <b/>
            <sz val="8"/>
            <rFont val="Tahoma"/>
            <family val="0"/>
          </rPr>
          <t xml:space="preserve">Marianne Ort:
b_medium_2 = [19.8%+17.25%-{c_medium_2*ln(1'150'000) +c_medium_2* ln(100'000)}]/2 = [ f(1'150'000)+f(100'000)-{c_medium_2*ln(1'150'000) +c_medium_2* ln(100'000)}]/2
</t>
        </r>
      </text>
    </comment>
    <comment ref="B23" authorId="0">
      <text>
        <r>
          <rPr>
            <b/>
            <sz val="8"/>
            <rFont val="Tahoma"/>
            <family val="0"/>
          </rPr>
          <t>Marianne Ort:
c_min = [13.3%-4.5%]/[ln(40'000) - ln(15'000)] = [ f(40'000)-f(15'000)]/[ln(40'000) - ln(15'000)]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Marianne Ort:
c_medium_1 = [17.25%-13.3%]/[ln(100'000) - ln(40'000)] = [ f(100'000)-f(40'000)]/[ln(100'000) - ln(40'000)]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Marianne Ort:
c_medium_2 = [19.8%-17.25%]/[ln(1'150'000) - ln(100'000)] = [ f(1'150'000)-f(100'000)]/[ln(1'150'000) - ln(100'000)]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 xml:space="preserve">Marianne Ort:
D_min =0.49%*15'000- [b_min*15'000+c_min*15'000*(ln(15'000)-1)]
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Marianne Ort:
D_medium_1 = b_min*40'000+c_min*40'000*(ln(40'000)-1) + D_min - [b_medium_1*40'000+c_medium_1*40'000*(ln(40'000)-1)]
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 xml:space="preserve">Marianne Ort:
D_medium_2 = b_medium_1*100'000+c_medium_1*100'000*(ln(100'000)-1) + D_medium_1 - [b_medium_2*100'000+c_medium_2*100'000*(ln(100'000)-1)]
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Marianne Ort:
Der Steuerbetrag berechnet sich wie beim bisherigen Tarif:
x= Einkommen &gt; 1'150'000
F(x) = F(1'150'000) + [x-1'150'000]*18.62%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0"/>
          </rPr>
          <t>Marianne Ort:</t>
        </r>
        <r>
          <rPr>
            <sz val="8"/>
            <rFont val="Tahoma"/>
            <family val="0"/>
          </rPr>
          <t xml:space="preserve">
Verwendet wird der Tarif B an der Stelle  beta * Einkommen</t>
        </r>
      </text>
    </comment>
  </commentList>
</comments>
</file>

<file path=xl/comments2.xml><?xml version="1.0" encoding="utf-8"?>
<comments xmlns="http://schemas.openxmlformats.org/spreadsheetml/2006/main">
  <authors>
    <author>Weiss Franz FKD</author>
  </authors>
  <commentList>
    <comment ref="H5" authorId="0">
      <text>
        <r>
          <rPr>
            <b/>
            <sz val="8"/>
            <rFont val="Tahoma"/>
            <family val="0"/>
          </rPr>
          <t>z. B. durch copy&amp;paste!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<sst xmlns="http://schemas.openxmlformats.org/spreadsheetml/2006/main" count="52" uniqueCount="47">
  <si>
    <t>Tarif B (f_tarif_2005_B_steuersatz_x04)</t>
  </si>
  <si>
    <t>Minimaleinkommen</t>
  </si>
  <si>
    <t>Einkommen Medium I</t>
  </si>
  <si>
    <t>Einkommen Medium II</t>
  </si>
  <si>
    <t xml:space="preserve">Startpunkt </t>
  </si>
  <si>
    <t>Startpunkt Indexstand 2005</t>
  </si>
  <si>
    <t xml:space="preserve">Grenzsteuersatz </t>
  </si>
  <si>
    <t>Minimaler Steuersatz</t>
  </si>
  <si>
    <t>Grenzsteuersatz maximal</t>
  </si>
  <si>
    <t>Formel für Grenzsteuersatz</t>
  </si>
  <si>
    <t>f(x) = c*ln(x) + b</t>
  </si>
  <si>
    <t>Formel für Steuerbetrag</t>
  </si>
  <si>
    <t>F(x) =b*x+c*x*(ln(x)-1)+D</t>
  </si>
  <si>
    <t>Parameter</t>
  </si>
  <si>
    <t>b_min, b_med_1, b_med_2</t>
  </si>
  <si>
    <t>c_min, c_med_1, c_med_2</t>
  </si>
  <si>
    <t>D_min, D_med_1, D_med_2</t>
  </si>
  <si>
    <t>Tarif A (f_tarif_2005_A_steuersatz_x04)</t>
  </si>
  <si>
    <t>beta</t>
  </si>
  <si>
    <t>Steuerbares Einkommen in Franken</t>
  </si>
  <si>
    <t>Steuerbetrag in Franken (Einzelperson)</t>
  </si>
  <si>
    <t>Steuerbetrag in Franken (Vollsplitting)</t>
  </si>
  <si>
    <t>Indexstand per STJ 2005</t>
  </si>
  <si>
    <t>(= Indexstand Juni 2004)</t>
  </si>
  <si>
    <t>Indexstand per STJ 2006</t>
  </si>
  <si>
    <t>Indexstand per STJ 2007</t>
  </si>
  <si>
    <t>(= Indexstand Juni 2005)</t>
  </si>
  <si>
    <t>(= Indexstand Juni 2006)</t>
  </si>
  <si>
    <t>bleibt konstant</t>
  </si>
  <si>
    <t>6 Nachkommastellen</t>
  </si>
  <si>
    <t>b, c, D</t>
  </si>
  <si>
    <t xml:space="preserve">alle gerundet auf </t>
  </si>
  <si>
    <t>Auf 1 CHF gerundet</t>
  </si>
  <si>
    <t>Achtung: Neuberechnung der Werte nach Änderungen nötig!!!</t>
  </si>
  <si>
    <t>Indexstand per STJ 2008</t>
  </si>
  <si>
    <t>(= Indexstand Juni 2007)</t>
  </si>
  <si>
    <t>Startpunkt; vgl. §20 Abs. 3 StG</t>
  </si>
  <si>
    <t>Maximal-einkommen</t>
  </si>
  <si>
    <t>(= Indexstand Juni 2008)</t>
  </si>
  <si>
    <t>(= Indexstand Juni 2011)</t>
  </si>
  <si>
    <t>Indexstand per STJ 2009-2011</t>
  </si>
  <si>
    <t>Indexstand per STJ 2012-2015</t>
  </si>
  <si>
    <t>Parameter für das Steuerjahr 2015 beim "Neuen Tarif  2005"</t>
  </si>
  <si>
    <t>Tabellenauszug der Staatssteuerbeträge 2012-2015</t>
  </si>
  <si>
    <t>Indexstand für 2010/2011 unter 2009!</t>
  </si>
  <si>
    <t>Indexstände für 2013-2015 unter 2012!</t>
  </si>
  <si>
    <t>Startpunkt Tarif 2012-2015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</si>
</sst>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CHF.&quot;\ #,##0_);\(&quot;CHF.&quot;\ #,##0\)"/>
    <numFmt numFmtId="165" formatCode="&quot;CHF.&quot;\ #,##0_);[Red]\(&quot;CHF.&quot;\ #,##0\)"/>
    <numFmt numFmtId="166" formatCode="&quot;CHF.&quot;\ #,##0.00_);\(&quot;CHF.&quot;\ #,##0.00\)"/>
    <numFmt numFmtId="167" formatCode="&quot;CHF.&quot;\ #,##0.00_);[Red]\(&quot;CHF.&quot;\ #,##0.00\)"/>
    <numFmt numFmtId="168" formatCode="_(&quot;CHF.&quot;\ * #,##0_);_(&quot;CHF.&quot;\ * \(#,##0\);_(&quot;CHF.&quot;\ * &quot;-&quot;_);_(@_)"/>
    <numFmt numFmtId="169" formatCode="_(* #,##0_);_(* \(#,##0\);_(* &quot;-&quot;_);_(@_)"/>
    <numFmt numFmtId="170" formatCode="_(&quot;CHF.&quot;\ * #,##0.00_);_(&quot;CHF.&quot;\ * \(#,##0.00\);_(&quot;CHF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%"/>
    <numFmt numFmtId="186" formatCode="0.000%"/>
    <numFmt numFmtId="187" formatCode="0.0000%"/>
    <numFmt numFmtId="188" formatCode="0.00000%"/>
    <numFmt numFmtId="189" formatCode="0.0"/>
    <numFmt numFmtId="190" formatCode="0.000"/>
    <numFmt numFmtId="191" formatCode="0.0000"/>
    <numFmt numFmtId="192" formatCode="0.00000000"/>
    <numFmt numFmtId="193" formatCode="0.000000000"/>
    <numFmt numFmtId="194" formatCode="0.0000000"/>
    <numFmt numFmtId="195" formatCode="0.000000"/>
    <numFmt numFmtId="196" formatCode="0.00000"/>
    <numFmt numFmtId="197" formatCode="&quot;Bis&quot;\ #,##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</numFmts>
  <fonts count="47">
    <font>
      <sz val="11"/>
      <name val="Arial"/>
      <family val="0"/>
    </font>
    <font>
      <b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justify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86" fontId="0" fillId="0" borderId="0" xfId="0" applyNumberFormat="1" applyAlignment="1">
      <alignment/>
    </xf>
    <xf numFmtId="187" fontId="0" fillId="0" borderId="0" xfId="51" applyNumberFormat="1" applyFont="1" applyAlignment="1">
      <alignment/>
    </xf>
    <xf numFmtId="19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9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top" indent="1"/>
    </xf>
    <xf numFmtId="0" fontId="11" fillId="0" borderId="0" xfId="0" applyFont="1" applyAlignment="1">
      <alignment horizontal="right" vertical="top" indent="1"/>
    </xf>
    <xf numFmtId="2" fontId="11" fillId="0" borderId="0" xfId="0" applyNumberFormat="1" applyFont="1" applyAlignment="1">
      <alignment horizontal="right" vertical="top" indent="1"/>
    </xf>
    <xf numFmtId="0" fontId="0" fillId="0" borderId="0" xfId="0" applyAlignment="1">
      <alignment horizontal="right" indent="1"/>
    </xf>
    <xf numFmtId="197" fontId="11" fillId="0" borderId="10" xfId="0" applyNumberFormat="1" applyFont="1" applyBorder="1" applyAlignment="1">
      <alignment horizontal="right" indent="1"/>
    </xf>
    <xf numFmtId="3" fontId="11" fillId="0" borderId="10" xfId="0" applyNumberFormat="1" applyFont="1" applyBorder="1" applyAlignment="1">
      <alignment horizontal="right" indent="1"/>
    </xf>
    <xf numFmtId="3" fontId="11" fillId="0" borderId="11" xfId="0" applyNumberFormat="1" applyFont="1" applyBorder="1" applyAlignment="1">
      <alignment horizontal="right" vertical="top" indent="1"/>
    </xf>
    <xf numFmtId="3" fontId="11" fillId="0" borderId="12" xfId="0" applyNumberFormat="1" applyFont="1" applyBorder="1" applyAlignment="1">
      <alignment horizontal="right" vertical="top" indent="1"/>
    </xf>
    <xf numFmtId="0" fontId="0" fillId="0" borderId="0" xfId="0" applyBorder="1" applyAlignment="1">
      <alignment horizontal="right" indent="1"/>
    </xf>
    <xf numFmtId="0" fontId="0" fillId="0" borderId="0" xfId="0" applyFill="1" applyBorder="1" applyAlignment="1">
      <alignment/>
    </xf>
    <xf numFmtId="3" fontId="11" fillId="33" borderId="11" xfId="0" applyNumberFormat="1" applyFont="1" applyFill="1" applyBorder="1" applyAlignment="1">
      <alignment horizontal="right" vertical="top" indent="1"/>
    </xf>
    <xf numFmtId="4" fontId="11" fillId="33" borderId="11" xfId="0" applyNumberFormat="1" applyFont="1" applyFill="1" applyBorder="1" applyAlignment="1">
      <alignment horizontal="right" vertical="top" indent="1"/>
    </xf>
    <xf numFmtId="4" fontId="11" fillId="33" borderId="11" xfId="0" applyNumberFormat="1" applyFont="1" applyFill="1" applyBorder="1" applyAlignment="1">
      <alignment horizontal="right" indent="1"/>
    </xf>
    <xf numFmtId="0" fontId="6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3" fontId="1" fillId="35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36" borderId="0" xfId="0" applyFill="1" applyAlignment="1">
      <alignment/>
    </xf>
    <xf numFmtId="195" fontId="1" fillId="35" borderId="0" xfId="0" applyNumberFormat="1" applyFont="1" applyFill="1" applyAlignment="1">
      <alignment/>
    </xf>
    <xf numFmtId="4" fontId="11" fillId="0" borderId="11" xfId="0" applyNumberFormat="1" applyFont="1" applyFill="1" applyBorder="1" applyAlignment="1">
      <alignment horizontal="right" vertical="top" indent="1"/>
    </xf>
    <xf numFmtId="4" fontId="11" fillId="0" borderId="11" xfId="0" applyNumberFormat="1" applyFont="1" applyFill="1" applyBorder="1" applyAlignment="1">
      <alignment horizontal="right" indent="1"/>
    </xf>
    <xf numFmtId="4" fontId="11" fillId="0" borderId="12" xfId="0" applyNumberFormat="1" applyFont="1" applyFill="1" applyBorder="1" applyAlignment="1">
      <alignment horizontal="right" vertical="top" indent="1"/>
    </xf>
    <xf numFmtId="4" fontId="11" fillId="0" borderId="12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1" fillId="34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90" fontId="0" fillId="33" borderId="16" xfId="0" applyNumberFormat="1" applyFill="1" applyBorder="1" applyAlignment="1">
      <alignment/>
    </xf>
    <xf numFmtId="0" fontId="0" fillId="0" borderId="0" xfId="0" applyAlignment="1">
      <alignment horizontal="right" vertical="justify"/>
    </xf>
    <xf numFmtId="186" fontId="1" fillId="0" borderId="0" xfId="51" applyNumberFormat="1" applyFont="1" applyFill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7" fillId="38" borderId="0" xfId="0" applyFont="1" applyFill="1" applyAlignment="1">
      <alignment/>
    </xf>
    <xf numFmtId="0" fontId="6" fillId="37" borderId="0" xfId="0" applyFont="1" applyFill="1" applyAlignment="1">
      <alignment/>
    </xf>
    <xf numFmtId="0" fontId="1" fillId="37" borderId="17" xfId="0" applyFont="1" applyFill="1" applyBorder="1" applyAlignment="1">
      <alignment horizontal="center" wrapText="1"/>
    </xf>
    <xf numFmtId="0" fontId="1" fillId="37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9"/>
  <sheetViews>
    <sheetView tabSelected="1" zoomScalePageLayoutView="0" workbookViewId="0" topLeftCell="A1">
      <selection activeCell="A13" sqref="A13"/>
    </sheetView>
  </sheetViews>
  <sheetFormatPr defaultColWidth="11.00390625" defaultRowHeight="14.25"/>
  <cols>
    <col min="1" max="1" width="27.125" style="0" customWidth="1"/>
    <col min="2" max="2" width="16.75390625" style="0" customWidth="1"/>
    <col min="3" max="3" width="17.00390625" style="0" customWidth="1"/>
    <col min="4" max="4" width="13.75390625" style="0" customWidth="1"/>
    <col min="6" max="6" width="11.375" style="0" customWidth="1"/>
    <col min="7" max="7" width="11.00390625" style="0" customWidth="1"/>
  </cols>
  <sheetData>
    <row r="1" ht="15.75">
      <c r="A1" s="3" t="s">
        <v>42</v>
      </c>
    </row>
    <row r="3" spans="1:7" ht="14.25">
      <c r="A3" t="s">
        <v>22</v>
      </c>
      <c r="B3" s="42">
        <v>1.04</v>
      </c>
      <c r="C3" t="s">
        <v>23</v>
      </c>
      <c r="E3" s="39" t="s">
        <v>36</v>
      </c>
      <c r="F3" s="40"/>
      <c r="G3" s="41"/>
    </row>
    <row r="4" spans="1:4" ht="15">
      <c r="A4" s="36" t="s">
        <v>24</v>
      </c>
      <c r="B4" s="37">
        <v>1.047</v>
      </c>
      <c r="C4" s="36" t="s">
        <v>26</v>
      </c>
      <c r="D4" s="29"/>
    </row>
    <row r="5" spans="1:4" ht="15">
      <c r="A5" s="36" t="s">
        <v>25</v>
      </c>
      <c r="B5" s="37">
        <v>1.063</v>
      </c>
      <c r="C5" s="36" t="s">
        <v>27</v>
      </c>
      <c r="D5" s="29"/>
    </row>
    <row r="6" spans="1:4" ht="15">
      <c r="A6" s="36" t="s">
        <v>34</v>
      </c>
      <c r="B6" s="37">
        <v>1.07</v>
      </c>
      <c r="C6" s="36" t="s">
        <v>35</v>
      </c>
      <c r="D6" s="29"/>
    </row>
    <row r="7" spans="1:7" ht="15">
      <c r="A7" s="36" t="s">
        <v>40</v>
      </c>
      <c r="B7" s="37">
        <v>1.101</v>
      </c>
      <c r="C7" s="36" t="s">
        <v>38</v>
      </c>
      <c r="D7" s="29"/>
      <c r="E7" s="48" t="s">
        <v>44</v>
      </c>
      <c r="F7" s="45"/>
      <c r="G7" s="45"/>
    </row>
    <row r="8" spans="1:7" ht="15">
      <c r="A8" s="26" t="s">
        <v>41</v>
      </c>
      <c r="B8" s="38">
        <v>1.102</v>
      </c>
      <c r="C8" s="26" t="s">
        <v>39</v>
      </c>
      <c r="D8" s="26"/>
      <c r="E8" s="47" t="s">
        <v>45</v>
      </c>
      <c r="F8" s="46"/>
      <c r="G8" s="46"/>
    </row>
    <row r="10" spans="1:5" ht="42.75">
      <c r="A10" s="4" t="s">
        <v>0</v>
      </c>
      <c r="B10" s="43" t="s">
        <v>1</v>
      </c>
      <c r="C10" s="43" t="s">
        <v>2</v>
      </c>
      <c r="D10" s="43" t="s">
        <v>3</v>
      </c>
      <c r="E10" s="43" t="s">
        <v>37</v>
      </c>
    </row>
    <row r="11" spans="1:5" ht="14.25" hidden="1">
      <c r="A11" t="s">
        <v>4</v>
      </c>
      <c r="B11" s="5">
        <f>B13/index_2005_x04</f>
        <v>15282.692307692307</v>
      </c>
      <c r="C11" s="5">
        <f>C13/index_2005_x04</f>
        <v>40754.80769230769</v>
      </c>
      <c r="D11" s="5">
        <f>D13/index_2005_x04</f>
        <v>101886.53846153845</v>
      </c>
      <c r="E11" s="5">
        <f>E13/index_2005_x04</f>
        <v>1171690.0887573964</v>
      </c>
    </row>
    <row r="12" spans="1:5" ht="14.25">
      <c r="A12" t="s">
        <v>5</v>
      </c>
      <c r="B12" s="5">
        <v>15000</v>
      </c>
      <c r="C12" s="5">
        <v>40000</v>
      </c>
      <c r="D12" s="5">
        <v>100000</v>
      </c>
      <c r="E12" s="5">
        <v>1150000</v>
      </c>
    </row>
    <row r="13" spans="1:7" ht="15">
      <c r="A13" s="27" t="s">
        <v>46</v>
      </c>
      <c r="B13" s="28">
        <f>ROUND(B12*Index_2007/index_2005_x04,0)</f>
        <v>15894</v>
      </c>
      <c r="C13" s="28">
        <f>ROUND(C12*Index_2007/index_2005_x04,0)</f>
        <v>42385</v>
      </c>
      <c r="D13" s="28">
        <f>ROUND(D12*Index_2007/index_2005_x04,0)</f>
        <v>105962</v>
      </c>
      <c r="E13" s="28">
        <f>E12*Index_2007/index_2005_x04</f>
        <v>1218557.6923076923</v>
      </c>
      <c r="F13" s="30" t="s">
        <v>32</v>
      </c>
      <c r="G13" s="30"/>
    </row>
    <row r="14" spans="1:5" ht="14.25">
      <c r="A14" t="s">
        <v>6</v>
      </c>
      <c r="B14" s="6">
        <v>0.045</v>
      </c>
      <c r="C14" s="7">
        <v>0.133</v>
      </c>
      <c r="D14" s="7">
        <v>0.1725</v>
      </c>
      <c r="E14" s="7">
        <v>0.198</v>
      </c>
    </row>
    <row r="15" spans="2:5" ht="14.25">
      <c r="B15" s="6"/>
      <c r="C15" s="7"/>
      <c r="D15" s="7"/>
      <c r="E15" s="7"/>
    </row>
    <row r="16" spans="1:2" ht="14.25">
      <c r="A16" t="s">
        <v>7</v>
      </c>
      <c r="B16" s="8">
        <f>0.49%</f>
        <v>0.0049</v>
      </c>
    </row>
    <row r="17" spans="1:2" ht="14.25">
      <c r="A17" t="s">
        <v>8</v>
      </c>
      <c r="B17" s="6">
        <v>0.1862</v>
      </c>
    </row>
    <row r="19" spans="1:2" ht="14.25">
      <c r="A19" t="s">
        <v>9</v>
      </c>
      <c r="B19" t="s">
        <v>10</v>
      </c>
    </row>
    <row r="20" spans="1:6" ht="15">
      <c r="A20" t="s">
        <v>11</v>
      </c>
      <c r="B20" t="s">
        <v>12</v>
      </c>
      <c r="F20" s="44">
        <f>f_tarif_2005_B_steuersatz_x04(max_einkommen_2005_x04)+0.000006</f>
        <v>0.18375087914554675</v>
      </c>
    </row>
    <row r="21" ht="14.25">
      <c r="A21" t="s">
        <v>13</v>
      </c>
    </row>
    <row r="22" spans="1:7" ht="15">
      <c r="A22" t="s">
        <v>14</v>
      </c>
      <c r="B22" s="31">
        <f>ROUND((medium_1_grenzsteuer_x04+min_grenzsteuer_x04-(c_min_2005_x04*LN(medium_1_einkommen_2005_x04)+c_min_2005_x04*LN(min_einkommen_2005_x04)))/2,6)</f>
        <v>-0.822905</v>
      </c>
      <c r="C22" s="31">
        <f>ROUND((medium_2_grenzsteuer_x04+medium_1_grenzsteuer_x04-(c_medium_1_2005_x04*LN(medium_2_einkommen_2005_x04)+c_medium_1_2005_x04*LN(medium_1_einkommen_2005_x04)))/2,6)</f>
        <v>-0.326307</v>
      </c>
      <c r="D22" s="31">
        <f>ROUND((max_grenzsteuer_x04+medium_2_grenzsteuer_x04-(c_medium_2_2005_x04*LN(max_einkommen_2005_x04)+c_medium_2_2005_x04*LN(medium_2_einkommen_2005_x04)))/2,6)</f>
        <v>0.051689</v>
      </c>
      <c r="F22" s="30" t="s">
        <v>13</v>
      </c>
      <c r="G22" s="30" t="s">
        <v>30</v>
      </c>
    </row>
    <row r="23" spans="1:7" ht="15">
      <c r="A23" t="s">
        <v>15</v>
      </c>
      <c r="B23" s="31">
        <f>ROUND((medium_1_grenzsteuer_x04-min_grenzsteuer_x04)/(LN(medium_1_einkommen_2005_x04)-LN(min_einkommen_2005_x04)),6)</f>
        <v>0.089718</v>
      </c>
      <c r="C23" s="31">
        <f>ROUND((medium_2_grenzsteuer_x04-medium_1_grenzsteuer_x04)/(LN(medium_2_einkommen_2005_x04)-LN(medium_1_einkommen_2005_x04)),6)</f>
        <v>0.043109</v>
      </c>
      <c r="D23" s="31">
        <f>ROUND((max_grenzsteuer_x04-medium_2_grenzsteuer_x04)/(LN(max_einkommen_2005_x04)-LN(medium_2_einkommen_2005_x04)),6)</f>
        <v>0.010441</v>
      </c>
      <c r="F23" s="30" t="s">
        <v>31</v>
      </c>
      <c r="G23" s="30"/>
    </row>
    <row r="24" spans="1:7" ht="15">
      <c r="A24" t="s">
        <v>16</v>
      </c>
      <c r="B24" s="31">
        <f>ROUND(min_steuer_x04*min_einkommen_2005_x04-(b_min_2005_x04*min_einkommen_2005_x04+c_min_2005_x04*min_einkommen_2005_x04*(LN(min_einkommen_2005_x04)-1)),6)</f>
        <v>788.632565</v>
      </c>
      <c r="C24" s="31">
        <f>ROUND(b_min_2005_x04*medium_1_einkommen_2005_x04+c_min_2005_x04*medium_1_einkommen_2005_x04*(LN(medium_1_einkommen_2005_x04)-1)+D_min_2005_x04-(b_medium_1_2005_x04*medium_1_einkommen_2005_x04+c_medium_1_2005_x04*medium_1_einkommen_2005_x04*(LN(medium_1_einkommen_2005_x04)-1)),6)</f>
        <v>-1186.893636</v>
      </c>
      <c r="D24" s="31">
        <f>ROUND(b_medium_1_2005_x04*medium_2_einkommen_2005_x04+c_medium_1_2005_x04*medium_2_einkommen_2005_x04*(LN(medium_2_einkommen_2005_x04)-1)+D_medium_1_2005_x04-(b_medium_2_2005_x04*medium_2_einkommen_2005_x04+c_medium_2_2005_x04*medium_2_einkommen_2005_x04*(LN(medium_2_einkommen_2005_x04)-1)),6)</f>
        <v>-4648.453416</v>
      </c>
      <c r="F24" s="30" t="s">
        <v>29</v>
      </c>
      <c r="G24" s="30"/>
    </row>
    <row r="25" ht="14.25">
      <c r="B25" s="9"/>
    </row>
    <row r="27" spans="1:3" ht="14.25" hidden="1">
      <c r="A27" s="10" t="s">
        <v>17</v>
      </c>
      <c r="C27" s="25" t="s">
        <v>28</v>
      </c>
    </row>
    <row r="28" ht="14.25" hidden="1"/>
    <row r="29" spans="1:2" ht="14.25" hidden="1">
      <c r="A29" t="s">
        <v>18</v>
      </c>
      <c r="B29" s="11">
        <v>0.5</v>
      </c>
    </row>
  </sheetData>
  <sheetProtection/>
  <printOptions/>
  <pageMargins left="0.787401575" right="0.62" top="0.78" bottom="0.984251969" header="0.4921259845" footer="0.4921259845"/>
  <pageSetup horizontalDpi="600" verticalDpi="600" orientation="landscape" paperSize="9" scale="110" r:id="rId3"/>
  <headerFooter alignWithMargins="0">
    <oddFooter>&amp;L&amp;Z&amp;F &amp;A&amp;RAusdruck vom 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87"/>
  <sheetViews>
    <sheetView tabSelected="1" zoomScalePageLayoutView="0" workbookViewId="0" topLeftCell="A1">
      <selection activeCell="A13" sqref="A13"/>
    </sheetView>
  </sheetViews>
  <sheetFormatPr defaultColWidth="11.00390625" defaultRowHeight="14.25"/>
  <cols>
    <col min="1" max="1" width="15.125" style="0" customWidth="1"/>
    <col min="2" max="2" width="14.75390625" style="0" customWidth="1"/>
    <col min="3" max="3" width="14.50390625" style="0" customWidth="1"/>
    <col min="4" max="4" width="1.875" style="2" customWidth="1"/>
    <col min="5" max="5" width="14.875" style="0" customWidth="1"/>
    <col min="6" max="6" width="14.75390625" style="0" customWidth="1"/>
    <col min="7" max="7" width="14.50390625" style="0" customWidth="1"/>
    <col min="8" max="8" width="10.375" style="0" customWidth="1"/>
    <col min="9" max="9" width="9.50390625" style="0" customWidth="1"/>
  </cols>
  <sheetData>
    <row r="1" spans="1:7" ht="29.25" customHeight="1">
      <c r="A1" s="53" t="s">
        <v>43</v>
      </c>
      <c r="B1" s="54"/>
      <c r="C1" s="54"/>
      <c r="D1" s="54"/>
      <c r="E1" s="54"/>
      <c r="F1" s="54"/>
      <c r="G1" s="55"/>
    </row>
    <row r="2" ht="26.25">
      <c r="A2" s="1"/>
    </row>
    <row r="3" spans="1:7" ht="24.75" customHeight="1">
      <c r="A3" s="56" t="s">
        <v>19</v>
      </c>
      <c r="B3" s="51" t="s">
        <v>20</v>
      </c>
      <c r="C3" s="51" t="s">
        <v>21</v>
      </c>
      <c r="D3" s="21"/>
      <c r="E3" s="56" t="s">
        <v>19</v>
      </c>
      <c r="F3" s="51" t="s">
        <v>20</v>
      </c>
      <c r="G3" s="51" t="s">
        <v>21</v>
      </c>
    </row>
    <row r="4" spans="1:7" ht="24.75" customHeight="1">
      <c r="A4" s="57"/>
      <c r="B4" s="52"/>
      <c r="C4" s="52"/>
      <c r="D4" s="21"/>
      <c r="E4" s="57"/>
      <c r="F4" s="52"/>
      <c r="G4" s="52"/>
    </row>
    <row r="5" spans="1:9" s="15" customFormat="1" ht="21.75" customHeight="1">
      <c r="A5" s="16">
        <v>15893</v>
      </c>
      <c r="B5" s="33">
        <f aca="true" t="shared" si="0" ref="B5:B51">ROUND((f_tarif_2005_B_steuersatz_x04(A5)*A5)/5,2)*5</f>
        <v>0</v>
      </c>
      <c r="C5" s="33">
        <f>ROUND((f_tarif_2005_A_steuersatz_x04(A5)*A5)/5,2)*5</f>
        <v>0</v>
      </c>
      <c r="D5" s="20"/>
      <c r="E5" s="17">
        <v>105000</v>
      </c>
      <c r="F5" s="33">
        <f aca="true" t="shared" si="1" ref="F5:F51">ROUND((f_tarif_2005_B_steuersatz_x04(E5)*E5)/5,2)*5</f>
        <v>12357.9</v>
      </c>
      <c r="G5" s="33">
        <f aca="true" t="shared" si="2" ref="G5:G51">ROUND((f_tarif_2005_A_steuersatz_x04(E5)*E5)/5,2)*5</f>
        <v>8033.5</v>
      </c>
      <c r="H5" s="49" t="s">
        <v>33</v>
      </c>
      <c r="I5" s="50"/>
    </row>
    <row r="6" spans="1:9" ht="15" customHeight="1">
      <c r="A6" s="22">
        <v>15894</v>
      </c>
      <c r="B6" s="23">
        <f t="shared" si="0"/>
        <v>77.9</v>
      </c>
      <c r="C6" s="24">
        <f>ROUND((f_tarif_2005_A_steuersatz_x04(A6)*A6)/5,2)*5</f>
        <v>77.9</v>
      </c>
      <c r="D6" s="21"/>
      <c r="E6" s="22">
        <v>110000</v>
      </c>
      <c r="F6" s="23">
        <f t="shared" si="1"/>
        <v>13221</v>
      </c>
      <c r="G6" s="24">
        <f t="shared" si="2"/>
        <v>8749.7</v>
      </c>
      <c r="H6" s="49"/>
      <c r="I6" s="50"/>
    </row>
    <row r="7" spans="1:9" ht="15" customHeight="1">
      <c r="A7" s="18">
        <v>16000</v>
      </c>
      <c r="B7" s="32">
        <f t="shared" si="0"/>
        <v>82.69999999999999</v>
      </c>
      <c r="C7" s="33">
        <f aca="true" t="shared" si="3" ref="C7:C51">ROUND((f_tarif_2005_A_steuersatz_x04(A7)*A7)/5,2)*5</f>
        <v>78.4</v>
      </c>
      <c r="E7" s="18">
        <v>115000</v>
      </c>
      <c r="F7" s="32">
        <f t="shared" si="1"/>
        <v>14086.6</v>
      </c>
      <c r="G7" s="33">
        <f t="shared" si="2"/>
        <v>9475.7</v>
      </c>
      <c r="H7" s="49"/>
      <c r="I7" s="50"/>
    </row>
    <row r="8" spans="1:9" ht="15">
      <c r="A8" s="22">
        <v>17000</v>
      </c>
      <c r="B8" s="23">
        <f t="shared" si="0"/>
        <v>131.05</v>
      </c>
      <c r="C8" s="24">
        <f t="shared" si="3"/>
        <v>83.3</v>
      </c>
      <c r="D8" s="21"/>
      <c r="E8" s="22">
        <v>120000</v>
      </c>
      <c r="F8" s="23">
        <f t="shared" si="1"/>
        <v>14954.5</v>
      </c>
      <c r="G8" s="24">
        <f t="shared" si="2"/>
        <v>10211.05</v>
      </c>
      <c r="H8" s="49"/>
      <c r="I8" s="50"/>
    </row>
    <row r="9" spans="1:7" ht="15">
      <c r="A9" s="18">
        <v>18000</v>
      </c>
      <c r="B9" s="32">
        <f t="shared" si="0"/>
        <v>184.65</v>
      </c>
      <c r="C9" s="33">
        <f t="shared" si="3"/>
        <v>88.2</v>
      </c>
      <c r="E9" s="18">
        <v>125000</v>
      </c>
      <c r="F9" s="32">
        <f t="shared" si="1"/>
        <v>15824.6</v>
      </c>
      <c r="G9" s="33">
        <f t="shared" si="2"/>
        <v>10955.4</v>
      </c>
    </row>
    <row r="10" spans="1:7" ht="15">
      <c r="A10" s="22">
        <v>19000</v>
      </c>
      <c r="B10" s="23">
        <f t="shared" si="0"/>
        <v>243.25</v>
      </c>
      <c r="C10" s="24">
        <f t="shared" si="3"/>
        <v>93.10000000000001</v>
      </c>
      <c r="D10" s="21"/>
      <c r="E10" s="22">
        <v>130000</v>
      </c>
      <c r="F10" s="23">
        <f t="shared" si="1"/>
        <v>16696.75</v>
      </c>
      <c r="G10" s="24">
        <f t="shared" si="2"/>
        <v>11708.35</v>
      </c>
    </row>
    <row r="11" spans="1:7" ht="15">
      <c r="A11" s="18">
        <v>20000</v>
      </c>
      <c r="B11" s="32">
        <f t="shared" si="0"/>
        <v>306.6</v>
      </c>
      <c r="C11" s="33">
        <f t="shared" si="3"/>
        <v>98</v>
      </c>
      <c r="E11" s="18">
        <v>135000</v>
      </c>
      <c r="F11" s="32">
        <f t="shared" si="1"/>
        <v>17570.899999999998</v>
      </c>
      <c r="G11" s="33">
        <f t="shared" si="2"/>
        <v>12469.6</v>
      </c>
    </row>
    <row r="12" spans="1:7" ht="15">
      <c r="A12" s="22">
        <v>21000</v>
      </c>
      <c r="B12" s="23">
        <f t="shared" si="0"/>
        <v>374.4</v>
      </c>
      <c r="C12" s="24">
        <f t="shared" si="3"/>
        <v>102.89999999999999</v>
      </c>
      <c r="D12" s="21"/>
      <c r="E12" s="22">
        <v>140000</v>
      </c>
      <c r="F12" s="23">
        <f t="shared" si="1"/>
        <v>18447</v>
      </c>
      <c r="G12" s="24">
        <f t="shared" si="2"/>
        <v>13238.85</v>
      </c>
    </row>
    <row r="13" spans="1:7" ht="15">
      <c r="A13" s="18" t="s">
        <v>46</v>
      </c>
      <c r="B13" s="32" t="e">
        <f t="shared" si="0"/>
        <v>#VALUE!</v>
      </c>
      <c r="C13" s="33" t="e">
        <f t="shared" si="3"/>
        <v>#VALUE!</v>
      </c>
      <c r="E13" s="18">
        <v>145000</v>
      </c>
      <c r="F13" s="32">
        <f t="shared" si="1"/>
        <v>19324.949999999997</v>
      </c>
      <c r="G13" s="33">
        <f t="shared" si="2"/>
        <v>14015.8</v>
      </c>
    </row>
    <row r="14" spans="1:7" ht="15">
      <c r="A14" s="22">
        <v>23000</v>
      </c>
      <c r="B14" s="23">
        <f t="shared" si="0"/>
        <v>522.7</v>
      </c>
      <c r="C14" s="24">
        <f t="shared" si="3"/>
        <v>112.69999999999999</v>
      </c>
      <c r="D14" s="21"/>
      <c r="E14" s="22">
        <v>150000</v>
      </c>
      <c r="F14" s="23">
        <f t="shared" si="1"/>
        <v>20204.75</v>
      </c>
      <c r="G14" s="24">
        <f t="shared" si="2"/>
        <v>14800.150000000001</v>
      </c>
    </row>
    <row r="15" spans="1:7" ht="15">
      <c r="A15" s="18">
        <v>24000</v>
      </c>
      <c r="B15" s="32">
        <f t="shared" si="0"/>
        <v>602.75</v>
      </c>
      <c r="C15" s="33">
        <f t="shared" si="3"/>
        <v>117.6</v>
      </c>
      <c r="E15" s="18">
        <v>160000</v>
      </c>
      <c r="F15" s="32">
        <f t="shared" si="1"/>
        <v>21969.45</v>
      </c>
      <c r="G15" s="33">
        <f t="shared" si="2"/>
        <v>16390.25</v>
      </c>
    </row>
    <row r="16" spans="1:7" ht="15">
      <c r="A16" s="22">
        <v>25000</v>
      </c>
      <c r="B16" s="23">
        <f t="shared" si="0"/>
        <v>686.5999999999999</v>
      </c>
      <c r="C16" s="24">
        <f t="shared" si="3"/>
        <v>122.5</v>
      </c>
      <c r="D16" s="21"/>
      <c r="E16" s="22">
        <v>170000</v>
      </c>
      <c r="F16" s="23">
        <f t="shared" si="1"/>
        <v>23740.65</v>
      </c>
      <c r="G16" s="24">
        <f t="shared" si="2"/>
        <v>18007.3</v>
      </c>
    </row>
    <row r="17" spans="1:7" ht="15">
      <c r="A17" s="18">
        <v>26000</v>
      </c>
      <c r="B17" s="32">
        <f t="shared" si="0"/>
        <v>774</v>
      </c>
      <c r="C17" s="33">
        <f t="shared" si="3"/>
        <v>127.4</v>
      </c>
      <c r="E17" s="18">
        <v>180000</v>
      </c>
      <c r="F17" s="32">
        <f t="shared" si="1"/>
        <v>25518</v>
      </c>
      <c r="G17" s="33">
        <f t="shared" si="2"/>
        <v>19649.7</v>
      </c>
    </row>
    <row r="18" spans="1:7" ht="15">
      <c r="A18" s="22">
        <v>27000</v>
      </c>
      <c r="B18" s="23">
        <f t="shared" si="0"/>
        <v>864.85</v>
      </c>
      <c r="C18" s="24">
        <f t="shared" si="3"/>
        <v>132.3</v>
      </c>
      <c r="D18" s="21"/>
      <c r="E18" s="22">
        <v>190000</v>
      </c>
      <c r="F18" s="23">
        <f t="shared" si="1"/>
        <v>27301.199999999997</v>
      </c>
      <c r="G18" s="24">
        <f t="shared" si="2"/>
        <v>21316.100000000002</v>
      </c>
    </row>
    <row r="19" spans="1:7" ht="15">
      <c r="A19" s="18">
        <v>28000</v>
      </c>
      <c r="B19" s="32">
        <f t="shared" si="0"/>
        <v>959.05</v>
      </c>
      <c r="C19" s="33">
        <f t="shared" si="3"/>
        <v>137.20000000000002</v>
      </c>
      <c r="E19" s="18">
        <v>200000</v>
      </c>
      <c r="F19" s="32">
        <f t="shared" si="1"/>
        <v>29089.850000000002</v>
      </c>
      <c r="G19" s="33">
        <f t="shared" si="2"/>
        <v>23005.149999999998</v>
      </c>
    </row>
    <row r="20" spans="1:7" ht="15">
      <c r="A20" s="22">
        <v>29000</v>
      </c>
      <c r="B20" s="23">
        <f t="shared" si="0"/>
        <v>1056.4</v>
      </c>
      <c r="C20" s="24">
        <f t="shared" si="3"/>
        <v>142.10000000000002</v>
      </c>
      <c r="D20" s="21"/>
      <c r="E20" s="22">
        <v>210000</v>
      </c>
      <c r="F20" s="23">
        <f t="shared" si="1"/>
        <v>30883.75</v>
      </c>
      <c r="G20" s="24">
        <f t="shared" si="2"/>
        <v>24715.8</v>
      </c>
    </row>
    <row r="21" spans="1:7" ht="15">
      <c r="A21" s="18">
        <v>30000</v>
      </c>
      <c r="B21" s="32">
        <f t="shared" si="0"/>
        <v>1156.9</v>
      </c>
      <c r="C21" s="33">
        <f t="shared" si="3"/>
        <v>147</v>
      </c>
      <c r="E21" s="18">
        <v>220000</v>
      </c>
      <c r="F21" s="32">
        <f t="shared" si="1"/>
        <v>32682.649999999998</v>
      </c>
      <c r="G21" s="33">
        <f t="shared" si="2"/>
        <v>26442</v>
      </c>
    </row>
    <row r="22" spans="1:7" ht="15">
      <c r="A22" s="22">
        <v>31000</v>
      </c>
      <c r="B22" s="23">
        <f t="shared" si="0"/>
        <v>1260.35</v>
      </c>
      <c r="C22" s="24">
        <f t="shared" si="3"/>
        <v>151.9</v>
      </c>
      <c r="D22" s="21"/>
      <c r="E22" s="22">
        <v>230000</v>
      </c>
      <c r="F22" s="23">
        <f t="shared" si="1"/>
        <v>34486.25</v>
      </c>
      <c r="G22" s="24">
        <f t="shared" si="2"/>
        <v>28173.25</v>
      </c>
    </row>
    <row r="23" spans="1:7" ht="15">
      <c r="A23" s="18">
        <v>32000</v>
      </c>
      <c r="B23" s="32">
        <f t="shared" si="0"/>
        <v>1366.75</v>
      </c>
      <c r="C23" s="33">
        <f t="shared" si="3"/>
        <v>165.35</v>
      </c>
      <c r="E23" s="18">
        <v>240000</v>
      </c>
      <c r="F23" s="32">
        <f t="shared" si="1"/>
        <v>36294.4</v>
      </c>
      <c r="G23" s="33">
        <f t="shared" si="2"/>
        <v>29909.050000000003</v>
      </c>
    </row>
    <row r="24" spans="1:7" ht="15">
      <c r="A24" s="22">
        <v>33000</v>
      </c>
      <c r="B24" s="23">
        <f t="shared" si="0"/>
        <v>1475.9</v>
      </c>
      <c r="C24" s="24">
        <f t="shared" si="3"/>
        <v>212.35</v>
      </c>
      <c r="D24" s="21"/>
      <c r="E24" s="22">
        <v>250000</v>
      </c>
      <c r="F24" s="23">
        <f t="shared" si="1"/>
        <v>38106.9</v>
      </c>
      <c r="G24" s="24">
        <f t="shared" si="2"/>
        <v>31649.15</v>
      </c>
    </row>
    <row r="25" spans="1:7" ht="15">
      <c r="A25" s="18">
        <v>34000</v>
      </c>
      <c r="B25" s="32">
        <f t="shared" si="0"/>
        <v>1587.8</v>
      </c>
      <c r="C25" s="33">
        <f t="shared" si="3"/>
        <v>262.04999999999995</v>
      </c>
      <c r="E25" s="18">
        <v>260000</v>
      </c>
      <c r="F25" s="32">
        <f t="shared" si="1"/>
        <v>39923.6</v>
      </c>
      <c r="G25" s="33">
        <f t="shared" si="2"/>
        <v>33393.5</v>
      </c>
    </row>
    <row r="26" spans="1:7" ht="15">
      <c r="A26" s="22">
        <v>35000</v>
      </c>
      <c r="B26" s="23">
        <f t="shared" si="0"/>
        <v>1702.3500000000001</v>
      </c>
      <c r="C26" s="24">
        <f t="shared" si="3"/>
        <v>314.40000000000003</v>
      </c>
      <c r="D26" s="21"/>
      <c r="E26" s="22">
        <v>270000</v>
      </c>
      <c r="F26" s="23">
        <f t="shared" si="1"/>
        <v>41744.3</v>
      </c>
      <c r="G26" s="24">
        <f t="shared" si="2"/>
        <v>35141.799999999996</v>
      </c>
    </row>
    <row r="27" spans="1:7" ht="15">
      <c r="A27" s="18">
        <v>36000</v>
      </c>
      <c r="B27" s="32">
        <f t="shared" si="0"/>
        <v>1819.4499999999998</v>
      </c>
      <c r="C27" s="33">
        <f t="shared" si="3"/>
        <v>369.3</v>
      </c>
      <c r="E27" s="18">
        <v>280000</v>
      </c>
      <c r="F27" s="32">
        <f t="shared" si="1"/>
        <v>43568.850000000006</v>
      </c>
      <c r="G27" s="33">
        <f t="shared" si="2"/>
        <v>36894</v>
      </c>
    </row>
    <row r="28" spans="1:7" ht="15">
      <c r="A28" s="22">
        <v>37000</v>
      </c>
      <c r="B28" s="23">
        <f t="shared" si="0"/>
        <v>1939</v>
      </c>
      <c r="C28" s="24">
        <f t="shared" si="3"/>
        <v>426.70000000000005</v>
      </c>
      <c r="D28" s="21"/>
      <c r="E28" s="22">
        <v>290000</v>
      </c>
      <c r="F28" s="23">
        <f t="shared" si="1"/>
        <v>45397.15</v>
      </c>
      <c r="G28" s="24">
        <f t="shared" si="2"/>
        <v>38649.95</v>
      </c>
    </row>
    <row r="29" spans="1:7" ht="15">
      <c r="A29" s="18">
        <v>38000</v>
      </c>
      <c r="B29" s="32">
        <f t="shared" si="0"/>
        <v>2061</v>
      </c>
      <c r="C29" s="33">
        <f t="shared" si="3"/>
        <v>486.5</v>
      </c>
      <c r="E29" s="18">
        <v>300000</v>
      </c>
      <c r="F29" s="32">
        <f t="shared" si="1"/>
        <v>47229.049999999996</v>
      </c>
      <c r="G29" s="33">
        <f t="shared" si="2"/>
        <v>40409.450000000004</v>
      </c>
    </row>
    <row r="30" spans="1:7" ht="15">
      <c r="A30" s="22">
        <v>39000</v>
      </c>
      <c r="B30" s="23">
        <f t="shared" si="0"/>
        <v>2185.4</v>
      </c>
      <c r="C30" s="24">
        <f t="shared" si="3"/>
        <v>548.6999999999999</v>
      </c>
      <c r="D30" s="21"/>
      <c r="E30" s="22">
        <v>310000</v>
      </c>
      <c r="F30" s="23">
        <f t="shared" si="1"/>
        <v>49064.45</v>
      </c>
      <c r="G30" s="24">
        <f t="shared" si="2"/>
        <v>42172.5</v>
      </c>
    </row>
    <row r="31" spans="1:7" ht="15">
      <c r="A31" s="18">
        <v>40000</v>
      </c>
      <c r="B31" s="32">
        <f t="shared" si="0"/>
        <v>2312.05</v>
      </c>
      <c r="C31" s="33">
        <f t="shared" si="3"/>
        <v>613.2</v>
      </c>
      <c r="E31" s="18">
        <v>320000</v>
      </c>
      <c r="F31" s="32">
        <f t="shared" si="1"/>
        <v>50903.2</v>
      </c>
      <c r="G31" s="33">
        <f t="shared" si="2"/>
        <v>43938.850000000006</v>
      </c>
    </row>
    <row r="32" spans="1:7" ht="15">
      <c r="A32" s="22">
        <v>41000</v>
      </c>
      <c r="B32" s="23">
        <f t="shared" si="0"/>
        <v>2441</v>
      </c>
      <c r="C32" s="24">
        <f t="shared" si="3"/>
        <v>679.9</v>
      </c>
      <c r="D32" s="21"/>
      <c r="E32" s="22">
        <v>330000</v>
      </c>
      <c r="F32" s="23">
        <f t="shared" si="1"/>
        <v>52745.200000000004</v>
      </c>
      <c r="G32" s="24">
        <f t="shared" si="2"/>
        <v>45708.5</v>
      </c>
    </row>
    <row r="33" spans="1:7" ht="15">
      <c r="A33" s="18">
        <v>42000</v>
      </c>
      <c r="B33" s="32">
        <f t="shared" si="0"/>
        <v>2572.1</v>
      </c>
      <c r="C33" s="33">
        <f t="shared" si="3"/>
        <v>748.85</v>
      </c>
      <c r="E33" s="18">
        <v>340000</v>
      </c>
      <c r="F33" s="32">
        <f t="shared" si="1"/>
        <v>54590.4</v>
      </c>
      <c r="G33" s="33">
        <f t="shared" si="2"/>
        <v>47481.3</v>
      </c>
    </row>
    <row r="34" spans="1:7" ht="15">
      <c r="A34" s="22">
        <v>43000</v>
      </c>
      <c r="B34" s="23">
        <f t="shared" si="0"/>
        <v>2705.1</v>
      </c>
      <c r="C34" s="24">
        <f t="shared" si="3"/>
        <v>819.9</v>
      </c>
      <c r="D34" s="21"/>
      <c r="E34" s="22">
        <v>350000</v>
      </c>
      <c r="F34" s="23">
        <f t="shared" si="1"/>
        <v>56438.649999999994</v>
      </c>
      <c r="G34" s="24">
        <f t="shared" si="2"/>
        <v>49257.200000000004</v>
      </c>
    </row>
    <row r="35" spans="1:7" ht="15">
      <c r="A35" s="18">
        <v>44000</v>
      </c>
      <c r="B35" s="32">
        <f t="shared" si="0"/>
        <v>2839.25</v>
      </c>
      <c r="C35" s="33">
        <f t="shared" si="3"/>
        <v>893.0500000000001</v>
      </c>
      <c r="E35" s="18">
        <v>360000</v>
      </c>
      <c r="F35" s="32">
        <f t="shared" si="1"/>
        <v>58289.85</v>
      </c>
      <c r="G35" s="33">
        <f t="shared" si="2"/>
        <v>51036.049999999996</v>
      </c>
    </row>
    <row r="36" spans="1:7" ht="15">
      <c r="A36" s="22">
        <v>45000</v>
      </c>
      <c r="B36" s="23">
        <f t="shared" si="0"/>
        <v>2974.35</v>
      </c>
      <c r="C36" s="24">
        <f t="shared" si="3"/>
        <v>968.1999999999999</v>
      </c>
      <c r="D36" s="21"/>
      <c r="E36" s="22">
        <v>370000</v>
      </c>
      <c r="F36" s="23">
        <f t="shared" si="1"/>
        <v>60144</v>
      </c>
      <c r="G36" s="24">
        <f t="shared" si="2"/>
        <v>52817.799999999996</v>
      </c>
    </row>
    <row r="37" spans="1:7" ht="15">
      <c r="A37" s="18">
        <v>46000</v>
      </c>
      <c r="B37" s="32">
        <f t="shared" si="0"/>
        <v>3110.4</v>
      </c>
      <c r="C37" s="33">
        <f t="shared" si="3"/>
        <v>1045.4</v>
      </c>
      <c r="E37" s="18">
        <v>380000</v>
      </c>
      <c r="F37" s="32">
        <f t="shared" si="1"/>
        <v>62000.950000000004</v>
      </c>
      <c r="G37" s="33">
        <f t="shared" si="2"/>
        <v>54602.399999999994</v>
      </c>
    </row>
    <row r="38" spans="1:7" ht="15">
      <c r="A38" s="22">
        <v>47000</v>
      </c>
      <c r="B38" s="23">
        <f t="shared" si="0"/>
        <v>3247.4</v>
      </c>
      <c r="C38" s="24">
        <f t="shared" si="3"/>
        <v>1124.5</v>
      </c>
      <c r="D38" s="21"/>
      <c r="E38" s="22">
        <v>390000</v>
      </c>
      <c r="F38" s="23">
        <f t="shared" si="1"/>
        <v>63860.649999999994</v>
      </c>
      <c r="G38" s="24">
        <f t="shared" si="2"/>
        <v>56389.75</v>
      </c>
    </row>
    <row r="39" spans="1:7" ht="15">
      <c r="A39" s="18">
        <v>48000</v>
      </c>
      <c r="B39" s="32">
        <f t="shared" si="0"/>
        <v>3385.2999999999997</v>
      </c>
      <c r="C39" s="33">
        <f t="shared" si="3"/>
        <v>1205.5500000000002</v>
      </c>
      <c r="E39" s="18">
        <v>400000</v>
      </c>
      <c r="F39" s="32">
        <f t="shared" si="1"/>
        <v>65723.05</v>
      </c>
      <c r="G39" s="33">
        <f t="shared" si="2"/>
        <v>58179.75</v>
      </c>
    </row>
    <row r="40" spans="1:7" ht="15">
      <c r="A40" s="22">
        <v>49000</v>
      </c>
      <c r="B40" s="23">
        <f t="shared" si="0"/>
        <v>3524.1000000000004</v>
      </c>
      <c r="C40" s="24">
        <f t="shared" si="3"/>
        <v>1288.45</v>
      </c>
      <c r="D40" s="21"/>
      <c r="E40" s="22">
        <v>410000</v>
      </c>
      <c r="F40" s="23">
        <f t="shared" si="1"/>
        <v>67588.05</v>
      </c>
      <c r="G40" s="24">
        <f t="shared" si="2"/>
        <v>59972.35</v>
      </c>
    </row>
    <row r="41" spans="1:7" ht="15">
      <c r="A41" s="18">
        <v>50000</v>
      </c>
      <c r="B41" s="32">
        <f t="shared" si="0"/>
        <v>3663.8</v>
      </c>
      <c r="C41" s="33">
        <f t="shared" si="3"/>
        <v>1373.15</v>
      </c>
      <c r="E41" s="18">
        <v>420000</v>
      </c>
      <c r="F41" s="32">
        <f t="shared" si="1"/>
        <v>69455.6</v>
      </c>
      <c r="G41" s="33">
        <f t="shared" si="2"/>
        <v>61767.5</v>
      </c>
    </row>
    <row r="42" spans="1:7" ht="15">
      <c r="A42" s="22">
        <v>55000</v>
      </c>
      <c r="B42" s="23">
        <f t="shared" si="0"/>
        <v>4374.85</v>
      </c>
      <c r="C42" s="24">
        <f t="shared" si="3"/>
        <v>1823.0500000000002</v>
      </c>
      <c r="D42" s="21"/>
      <c r="E42" s="22">
        <v>430000</v>
      </c>
      <c r="F42" s="23">
        <f t="shared" si="1"/>
        <v>71325.6</v>
      </c>
      <c r="G42" s="24">
        <f t="shared" si="2"/>
        <v>63565.200000000004</v>
      </c>
    </row>
    <row r="43" spans="1:7" ht="15">
      <c r="A43" s="18">
        <v>60000</v>
      </c>
      <c r="B43" s="32">
        <f t="shared" si="0"/>
        <v>5105.5</v>
      </c>
      <c r="C43" s="33">
        <f t="shared" si="3"/>
        <v>2313.8</v>
      </c>
      <c r="E43" s="18">
        <v>440000</v>
      </c>
      <c r="F43" s="32">
        <f t="shared" si="1"/>
        <v>73198.05</v>
      </c>
      <c r="G43" s="33">
        <f t="shared" si="2"/>
        <v>65365.25</v>
      </c>
    </row>
    <row r="44" spans="1:7" ht="15">
      <c r="A44" s="22">
        <v>65000</v>
      </c>
      <c r="B44" s="23">
        <f t="shared" si="0"/>
        <v>5854.15</v>
      </c>
      <c r="C44" s="24">
        <f t="shared" si="3"/>
        <v>2841.95</v>
      </c>
      <c r="D44" s="21"/>
      <c r="E44" s="22">
        <v>450000</v>
      </c>
      <c r="F44" s="23">
        <f t="shared" si="1"/>
        <v>75072.9</v>
      </c>
      <c r="G44" s="24">
        <f t="shared" si="2"/>
        <v>67167.70000000001</v>
      </c>
    </row>
    <row r="45" spans="1:7" ht="15">
      <c r="A45" s="18">
        <v>70000</v>
      </c>
      <c r="B45" s="32">
        <f t="shared" si="0"/>
        <v>6619.400000000001</v>
      </c>
      <c r="C45" s="33">
        <f t="shared" si="3"/>
        <v>3404.6499999999996</v>
      </c>
      <c r="E45" s="18">
        <v>460000</v>
      </c>
      <c r="F45" s="32">
        <f t="shared" si="1"/>
        <v>76950.05</v>
      </c>
      <c r="G45" s="33">
        <f t="shared" si="2"/>
        <v>68972.5</v>
      </c>
    </row>
    <row r="46" spans="1:7" ht="15">
      <c r="A46" s="22">
        <v>75000</v>
      </c>
      <c r="B46" s="23">
        <f t="shared" si="0"/>
        <v>7400.1</v>
      </c>
      <c r="C46" s="24">
        <f t="shared" si="3"/>
        <v>3999.45</v>
      </c>
      <c r="D46" s="21"/>
      <c r="E46" s="22">
        <v>470000</v>
      </c>
      <c r="F46" s="23">
        <f t="shared" si="1"/>
        <v>78829.45</v>
      </c>
      <c r="G46" s="24">
        <f t="shared" si="2"/>
        <v>70779.55</v>
      </c>
    </row>
    <row r="47" spans="1:7" ht="15">
      <c r="A47" s="18">
        <v>80000</v>
      </c>
      <c r="B47" s="32">
        <f t="shared" si="0"/>
        <v>8195.1</v>
      </c>
      <c r="C47" s="33">
        <f t="shared" si="3"/>
        <v>4624.150000000001</v>
      </c>
      <c r="E47" s="18">
        <v>480000</v>
      </c>
      <c r="F47" s="32">
        <f t="shared" si="1"/>
        <v>80711.09999999999</v>
      </c>
      <c r="G47" s="33">
        <f t="shared" si="2"/>
        <v>72588.8</v>
      </c>
    </row>
    <row r="48" spans="1:7" ht="15">
      <c r="A48" s="22">
        <v>85000</v>
      </c>
      <c r="B48" s="23">
        <f t="shared" si="0"/>
        <v>9003.65</v>
      </c>
      <c r="C48" s="24">
        <f t="shared" si="3"/>
        <v>5276.900000000001</v>
      </c>
      <c r="D48" s="21"/>
      <c r="E48" s="22">
        <v>490000</v>
      </c>
      <c r="F48" s="23">
        <f t="shared" si="1"/>
        <v>82594.9</v>
      </c>
      <c r="G48" s="24">
        <f t="shared" si="2"/>
        <v>74400.25</v>
      </c>
    </row>
    <row r="49" spans="1:7" ht="15">
      <c r="A49" s="18">
        <v>90000</v>
      </c>
      <c r="B49" s="32">
        <f t="shared" si="0"/>
        <v>9824.85</v>
      </c>
      <c r="C49" s="33">
        <f t="shared" si="3"/>
        <v>5948.7</v>
      </c>
      <c r="E49" s="18">
        <v>500000</v>
      </c>
      <c r="F49" s="32">
        <f t="shared" si="1"/>
        <v>84480.84999999999</v>
      </c>
      <c r="G49" s="33">
        <f t="shared" si="2"/>
        <v>76213.8</v>
      </c>
    </row>
    <row r="50" spans="1:7" ht="15">
      <c r="A50" s="22">
        <v>95000</v>
      </c>
      <c r="B50" s="23">
        <f t="shared" si="0"/>
        <v>10658.050000000001</v>
      </c>
      <c r="C50" s="24">
        <f t="shared" si="3"/>
        <v>6632.45</v>
      </c>
      <c r="D50" s="21"/>
      <c r="E50" s="22">
        <v>510000</v>
      </c>
      <c r="F50" s="23">
        <f t="shared" si="1"/>
        <v>86368.9</v>
      </c>
      <c r="G50" s="24">
        <f t="shared" si="2"/>
        <v>78029.5</v>
      </c>
    </row>
    <row r="51" spans="1:7" ht="15">
      <c r="A51" s="19">
        <v>100000</v>
      </c>
      <c r="B51" s="34">
        <f t="shared" si="0"/>
        <v>11502.6</v>
      </c>
      <c r="C51" s="35">
        <f t="shared" si="3"/>
        <v>7327.6</v>
      </c>
      <c r="E51" s="19">
        <v>520000</v>
      </c>
      <c r="F51" s="34">
        <f t="shared" si="1"/>
        <v>88258.95000000001</v>
      </c>
      <c r="G51" s="35">
        <f t="shared" si="2"/>
        <v>79847.2</v>
      </c>
    </row>
    <row r="52" spans="1:7" ht="15">
      <c r="A52" s="12"/>
      <c r="B52" s="14"/>
      <c r="C52" s="13"/>
      <c r="E52" s="12"/>
      <c r="F52" s="14"/>
      <c r="G52" s="13"/>
    </row>
    <row r="53" spans="2:7" ht="15">
      <c r="B53" s="13"/>
      <c r="C53" s="13"/>
      <c r="E53" s="12"/>
      <c r="F53" s="13"/>
      <c r="G53" s="13"/>
    </row>
    <row r="54" spans="2:7" ht="15">
      <c r="B54" s="13"/>
      <c r="C54" s="13"/>
      <c r="E54" s="12"/>
      <c r="F54" s="13"/>
      <c r="G54" s="13"/>
    </row>
    <row r="55" spans="2:7" ht="15">
      <c r="B55" s="13"/>
      <c r="C55" s="13"/>
      <c r="E55" s="12"/>
      <c r="F55" s="13"/>
      <c r="G55" s="13"/>
    </row>
    <row r="56" spans="2:7" ht="15">
      <c r="B56" s="13"/>
      <c r="C56" s="13"/>
      <c r="E56" s="12"/>
      <c r="F56" s="13"/>
      <c r="G56" s="13"/>
    </row>
    <row r="57" spans="2:7" ht="15">
      <c r="B57" s="13"/>
      <c r="C57" s="13"/>
      <c r="E57" s="12"/>
      <c r="F57" s="13"/>
      <c r="G57" s="13"/>
    </row>
    <row r="58" spans="2:7" ht="15">
      <c r="B58" s="13"/>
      <c r="C58" s="13"/>
      <c r="E58" s="12"/>
      <c r="F58" s="13"/>
      <c r="G58" s="13"/>
    </row>
    <row r="59" spans="2:7" ht="15">
      <c r="B59" s="13"/>
      <c r="C59" s="13"/>
      <c r="E59" s="12"/>
      <c r="F59" s="13"/>
      <c r="G59" s="13"/>
    </row>
    <row r="60" spans="2:7" ht="15">
      <c r="B60" s="13"/>
      <c r="C60" s="13"/>
      <c r="E60" s="12"/>
      <c r="F60" s="13"/>
      <c r="G60" s="13"/>
    </row>
    <row r="61" spans="2:7" ht="15">
      <c r="B61" s="13"/>
      <c r="C61" s="13"/>
      <c r="E61" s="12"/>
      <c r="F61" s="13"/>
      <c r="G61" s="13"/>
    </row>
    <row r="62" spans="2:7" ht="15">
      <c r="B62" s="13"/>
      <c r="C62" s="13"/>
      <c r="E62" s="12"/>
      <c r="F62" s="13"/>
      <c r="G62" s="13"/>
    </row>
    <row r="63" spans="2:7" ht="15">
      <c r="B63" s="13"/>
      <c r="C63" s="13"/>
      <c r="E63" s="12"/>
      <c r="F63" s="13"/>
      <c r="G63" s="13"/>
    </row>
    <row r="64" spans="2:7" ht="15">
      <c r="B64" s="13"/>
      <c r="C64" s="13"/>
      <c r="E64" s="12"/>
      <c r="F64" s="13"/>
      <c r="G64" s="13"/>
    </row>
    <row r="65" spans="2:7" ht="15">
      <c r="B65" s="13"/>
      <c r="C65" s="13"/>
      <c r="E65" s="12"/>
      <c r="F65" s="13"/>
      <c r="G65" s="13"/>
    </row>
    <row r="66" spans="2:7" ht="15">
      <c r="B66" s="13"/>
      <c r="C66" s="13"/>
      <c r="E66" s="12"/>
      <c r="F66" s="13"/>
      <c r="G66" s="13"/>
    </row>
    <row r="67" spans="2:7" ht="15">
      <c r="B67" s="13"/>
      <c r="C67" s="13"/>
      <c r="E67" s="12"/>
      <c r="F67" s="13"/>
      <c r="G67" s="13"/>
    </row>
    <row r="68" spans="2:7" ht="15">
      <c r="B68" s="13"/>
      <c r="C68" s="13"/>
      <c r="E68" s="12"/>
      <c r="F68" s="13"/>
      <c r="G68" s="13"/>
    </row>
    <row r="69" spans="2:7" ht="15">
      <c r="B69" s="13"/>
      <c r="C69" s="13"/>
      <c r="E69" s="12"/>
      <c r="F69" s="13"/>
      <c r="G69" s="13"/>
    </row>
    <row r="70" spans="2:7" ht="15">
      <c r="B70" s="13"/>
      <c r="C70" s="13"/>
      <c r="E70" s="12"/>
      <c r="F70" s="13"/>
      <c r="G70" s="13"/>
    </row>
    <row r="71" spans="2:7" ht="15">
      <c r="B71" s="13"/>
      <c r="C71" s="13"/>
      <c r="E71" s="12"/>
      <c r="F71" s="13"/>
      <c r="G71" s="13"/>
    </row>
    <row r="72" spans="2:7" ht="15">
      <c r="B72" s="13"/>
      <c r="C72" s="13"/>
      <c r="E72" s="12"/>
      <c r="F72" s="13"/>
      <c r="G72" s="13"/>
    </row>
    <row r="73" spans="1:5" ht="15">
      <c r="A73" s="5"/>
      <c r="E73" s="12"/>
    </row>
    <row r="74" spans="1:5" ht="15">
      <c r="A74" s="5"/>
      <c r="E74" s="12"/>
    </row>
    <row r="75" spans="1:5" ht="15">
      <c r="A75" s="5"/>
      <c r="E75" s="12"/>
    </row>
    <row r="76" spans="1:5" ht="15">
      <c r="A76" s="5"/>
      <c r="E76" s="12"/>
    </row>
    <row r="77" spans="1:5" ht="14.25">
      <c r="A77" s="5"/>
      <c r="E77" s="5"/>
    </row>
    <row r="78" spans="1:5" ht="14.25">
      <c r="A78" s="5"/>
      <c r="E78" s="5"/>
    </row>
    <row r="79" spans="1:5" ht="14.25">
      <c r="A79" s="5"/>
      <c r="E79" s="5"/>
    </row>
    <row r="80" spans="1:5" ht="14.25">
      <c r="A80" s="5"/>
      <c r="E80" s="5"/>
    </row>
    <row r="81" spans="1:5" ht="14.25">
      <c r="A81" s="5"/>
      <c r="E81" s="5"/>
    </row>
    <row r="82" spans="1:5" ht="14.25">
      <c r="A82" s="5"/>
      <c r="E82" s="5"/>
    </row>
    <row r="83" spans="1:5" ht="14.25">
      <c r="A83" s="5"/>
      <c r="E83" s="5"/>
    </row>
    <row r="84" ht="14.25">
      <c r="E84" s="5"/>
    </row>
    <row r="85" ht="14.25">
      <c r="E85" s="5"/>
    </row>
    <row r="86" ht="14.25">
      <c r="E86" s="5"/>
    </row>
    <row r="87" ht="14.25">
      <c r="E87" s="5"/>
    </row>
  </sheetData>
  <sheetProtection/>
  <mergeCells count="8">
    <mergeCell ref="H5:I8"/>
    <mergeCell ref="F3:F4"/>
    <mergeCell ref="G3:G4"/>
    <mergeCell ref="A1:G1"/>
    <mergeCell ref="A3:A4"/>
    <mergeCell ref="B3:B4"/>
    <mergeCell ref="C3:C4"/>
    <mergeCell ref="E3:E4"/>
  </mergeCells>
  <printOptions/>
  <pageMargins left="0.7480314960629921" right="0.2362204724409449" top="0.5511811023622047" bottom="0.35433070866141736" header="0.4330708661417323" footer="0.1968503937007874"/>
  <pageSetup horizontalDpi="600" verticalDpi="600" orientation="portrait" paperSize="9" scale="94" r:id="rId3"/>
  <headerFooter alignWithMargins="0">
    <oddFooter>&amp;L&amp;6&amp;Z&amp;F&amp;C&amp;6Stand vom 8. Juli 2014&amp;R&amp;8Ausdruck vom 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 Franz FKD</dc:creator>
  <cp:keywords/>
  <dc:description/>
  <cp:lastModifiedBy>Joerin, Daniela FKD</cp:lastModifiedBy>
  <cp:lastPrinted>2014-07-08T07:26:08Z</cp:lastPrinted>
  <dcterms:created xsi:type="dcterms:W3CDTF">2005-11-10T07:11:52Z</dcterms:created>
  <dcterms:modified xsi:type="dcterms:W3CDTF">2015-06-05T08:14:39Z</dcterms:modified>
  <cp:category/>
  <cp:version/>
  <cp:contentType/>
  <cp:contentStatus/>
</cp:coreProperties>
</file>