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faintapfkd1\udata$\u204542\Desktop\"/>
    </mc:Choice>
  </mc:AlternateContent>
  <bookViews>
    <workbookView xWindow="0" yWindow="0" windowWidth="28800" windowHeight="12285" tabRatio="610"/>
  </bookViews>
  <sheets>
    <sheet name="Verkehrswert vor 20 Jahre" sheetId="3" r:id="rId1"/>
  </sheets>
  <definedNames>
    <definedName name="AdrDetHausNr">#REF!</definedName>
    <definedName name="AdrDetHausNrAlpha">#REF!</definedName>
    <definedName name="AdrDetName">#REF!</definedName>
    <definedName name="AdrDetOrt">#REF!</definedName>
    <definedName name="AdrDetPersID">#REF!</definedName>
    <definedName name="AdrDetPLZ">#REF!</definedName>
    <definedName name="AdrDetRufname">#REF!</definedName>
    <definedName name="AdrDetStrasse">#REF!</definedName>
    <definedName name="AdrDetZus1">#REF!</definedName>
    <definedName name="Adresse">#REF!</definedName>
    <definedName name="Adresse_1">#REF!</definedName>
    <definedName name="Adresse_2">#REF!</definedName>
    <definedName name="Adresse_3">#REF!</definedName>
    <definedName name="Adresse_4">#REF!</definedName>
    <definedName name="Adresse_5">#REF!</definedName>
    <definedName name="Adresse_6">#REF!</definedName>
    <definedName name="Adresse_7">#REF!</definedName>
    <definedName name="AdressZusatz1">#REF!</definedName>
    <definedName name="AdrZeile1">#REF!</definedName>
    <definedName name="AdrZeile2">#REF!</definedName>
    <definedName name="AdrZeile3">#REF!</definedName>
    <definedName name="AdrZeile4">#REF!</definedName>
    <definedName name="AdrZeile5">#REF!</definedName>
    <definedName name="AdrZeile6">#REF!</definedName>
    <definedName name="AdrZeile7">#REF!</definedName>
    <definedName name="aktive_BS">#REF!</definedName>
    <definedName name="aktuelle_Steuer">#REF!</definedName>
    <definedName name="AktuellesJahr">'Verkehrswert vor 20 Jahre'!$Z$10</definedName>
    <definedName name="Anteil_1">#REF!</definedName>
    <definedName name="Anteil_2">#REF!</definedName>
    <definedName name="Anteil_3">#REF!</definedName>
    <definedName name="Anteil_4">#REF!</definedName>
    <definedName name="Anteil_Ersatzobjekt">#REF!</definedName>
    <definedName name="Anteil_Realersatz">#REF!</definedName>
    <definedName name="Arl">#REF!</definedName>
    <definedName name="Aufgesch_Gewinn">#REF!</definedName>
    <definedName name="Befreit">#REF!</definedName>
    <definedName name="Befreit_neu">#REF!</definedName>
    <definedName name="Bemerkungen">#REF!</definedName>
    <definedName name="Bemerkungen_All">#REF!</definedName>
    <definedName name="Bemerkungen_intern">#REF!</definedName>
    <definedName name="Bestand">#REF!</definedName>
    <definedName name="BESteuer">#REF!</definedName>
    <definedName name="Betrifft_1">#REF!</definedName>
    <definedName name="Betrifft_2">#REF!</definedName>
    <definedName name="Betrifft_3">#REF!</definedName>
    <definedName name="Betrifft_4">#REF!</definedName>
    <definedName name="BetrifftAdrZeile1">#REF!</definedName>
    <definedName name="BetrifftAdrZeile2">#REF!</definedName>
    <definedName name="BetrifftAdrZeile3">#REF!</definedName>
    <definedName name="BetrifftAdrZeile4">#REF!</definedName>
    <definedName name="BetrifftAdrZeile5">#REF!</definedName>
    <definedName name="BetrifftAdrZeile6">#REF!</definedName>
    <definedName name="BetrifftAdrZeile7">#REF!</definedName>
    <definedName name="BetrifftAdrZus1">#REF!</definedName>
    <definedName name="BetrifftAdrZus2">#REF!</definedName>
    <definedName name="BetrifftDetHausNr">#REF!</definedName>
    <definedName name="BetrifftDetHausNrAlpha">#REF!</definedName>
    <definedName name="BetrifftDetName">#REF!</definedName>
    <definedName name="BetrifftDetOrt">#REF!</definedName>
    <definedName name="BetrifftDetPersID">#REF!</definedName>
    <definedName name="BetrifftDetPLZ">#REF!</definedName>
    <definedName name="BetrifftDetRufname">#REF!</definedName>
    <definedName name="BetrifftDetStrasse">#REF!</definedName>
    <definedName name="BetrifftDetZus1">#REF!</definedName>
    <definedName name="BetrifftName">#REF!</definedName>
    <definedName name="BetrifftPlzOrt">#REF!</definedName>
    <definedName name="Bezeichnung">#REF!</definedName>
    <definedName name="Bin">#REF!</definedName>
    <definedName name="Briefkopf_2">#REF!</definedName>
    <definedName name="Bs">#REF!</definedName>
    <definedName name="Courtage_abz">#REF!</definedName>
    <definedName name="Courtage_bez">#REF!</definedName>
    <definedName name="Database">#REF!</definedName>
    <definedName name="Datum">#REF!</definedName>
    <definedName name="Datum_Import_von_BS">#REF!</definedName>
    <definedName name="Diff_GewSt">#REF!</definedName>
    <definedName name="_xlnm.Print_Area" localSheetId="0">'Verkehrswert vor 20 Jahre'!$A$1:$N$66</definedName>
    <definedName name="Druckdatum_Bs">#REF!</definedName>
    <definedName name="Druckdatum_LiegAmt">#REF!</definedName>
    <definedName name="Druckdatum_Pfl">#REF!</definedName>
    <definedName name="Druckdatum_Regi">#REF!</definedName>
    <definedName name="E_Ende">#REF!</definedName>
    <definedName name="E_Seiten">#REF!</definedName>
    <definedName name="E_Start">#REF!</definedName>
    <definedName name="EESteuer">#REF!</definedName>
    <definedName name="eff_Start">#REF!</definedName>
    <definedName name="Einschreiben">#REF!</definedName>
    <definedName name="EinspracheText">#REF!</definedName>
    <definedName name="Ende">#REF!</definedName>
    <definedName name="Ende_2">#REF!</definedName>
    <definedName name="EreigBis">#REF!</definedName>
    <definedName name="EreigVon">#REF!</definedName>
    <definedName name="Ersatzobjekt">#REF!</definedName>
    <definedName name="Erwerbspreis_Ersatz">#REF!</definedName>
    <definedName name="Erwerbspreis_Ersatzobjekt">#REF!</definedName>
    <definedName name="ESatzBestKopf">#REF!</definedName>
    <definedName name="ESatzBestKopfL">#REF!</definedName>
    <definedName name="ESatzBestKopfRein">#REF!</definedName>
    <definedName name="EStSatz">#REF!</definedName>
    <definedName name="Fre">#REF!</definedName>
    <definedName name="FullName_BS">#REF!</definedName>
    <definedName name="FullName_STV">#REF!</definedName>
    <definedName name="GdeCode">#REF!</definedName>
    <definedName name="GdeGebCode">#REF!</definedName>
    <definedName name="Gemeinde">#REF!</definedName>
    <definedName name="Gemeinden">Tabelle14[Gemeinden]</definedName>
    <definedName name="GemeindeNr">#REF!</definedName>
    <definedName name="Gestehungskosten">#REF!</definedName>
    <definedName name="Gestkosten_mI">#REF!</definedName>
    <definedName name="Gestkosten_oI">#REF!</definedName>
    <definedName name="Gewinnsteuer">#REF!</definedName>
    <definedName name="GewinnsteuerAnteil">#REF!</definedName>
    <definedName name="ind_Start">#REF!</definedName>
    <definedName name="Jahr">#REF!</definedName>
    <definedName name="KESteuer">#REF!</definedName>
    <definedName name="KStb">#REF!</definedName>
    <definedName name="Lau">#REF!</definedName>
    <definedName name="LESteuer">#REF!</definedName>
    <definedName name="Lie">#REF!</definedName>
    <definedName name="Monate">#REF!</definedName>
    <definedName name="Monate_1">#REF!</definedName>
    <definedName name="Monate_2">#REF!</definedName>
    <definedName name="Monate_3">#REF!</definedName>
    <definedName name="Monate_4">#REF!</definedName>
    <definedName name="Mut">#REF!</definedName>
    <definedName name="Name">#REF!</definedName>
    <definedName name="OMRB_HausNr">#REF!</definedName>
    <definedName name="OMRB_HausNrAlpha">#REF!</definedName>
    <definedName name="OMRB_Name">#REF!</definedName>
    <definedName name="OMRB_Ort">#REF!</definedName>
    <definedName name="OMRB_PersID">#REF!</definedName>
    <definedName name="OMRB_PLZ">#REF!</definedName>
    <definedName name="OMRB_Rufname">#REF!</definedName>
    <definedName name="OMRB_Strasse">#REF!</definedName>
    <definedName name="OMRB_Zus1">#REF!</definedName>
    <definedName name="Param1">#REF!</definedName>
    <definedName name="Param2">#REF!</definedName>
    <definedName name="Param3">#REF!</definedName>
    <definedName name="Parzelle">#REF!</definedName>
    <definedName name="Periode">#REF!</definedName>
    <definedName name="PersID">#REF!</definedName>
    <definedName name="PflHausNr">#REF!</definedName>
    <definedName name="PflHausNrAlpha">#REF!</definedName>
    <definedName name="PflName">#REF!</definedName>
    <definedName name="PflOrt">#REF!</definedName>
    <definedName name="PflPersID">#REF!</definedName>
    <definedName name="PflPLZ">#REF!</definedName>
    <definedName name="PflRufname">#REF!</definedName>
    <definedName name="PflStrasse">#REF!</definedName>
    <definedName name="PflZus1">#REF!</definedName>
    <definedName name="PriGde">#REF!</definedName>
    <definedName name="PriGdeBez">#REF!</definedName>
    <definedName name="PrimärDomizil">#REF!</definedName>
    <definedName name="Realersatz">#REF!</definedName>
    <definedName name="Rechtsgeschäftsart">#REF!</definedName>
    <definedName name="Rechtsgeschäftsdatum">#REF!</definedName>
    <definedName name="RechtsGNr">#REF!</definedName>
    <definedName name="RechtsGNrL">#REF!</definedName>
    <definedName name="RegisterNr">#REF!</definedName>
    <definedName name="RegNrKAST">#REF!</definedName>
    <definedName name="Rei">#REF!</definedName>
    <definedName name="RGStb">#REF!</definedName>
    <definedName name="RNr">#REF!</definedName>
    <definedName name="Sachb">#REF!</definedName>
    <definedName name="SachbBez">#REF!</definedName>
    <definedName name="SachbTel">#REF!</definedName>
    <definedName name="Satz">#REF!</definedName>
    <definedName name="Sis">#REF!</definedName>
    <definedName name="Start">#REF!</definedName>
    <definedName name="StbGew">#REF!</definedName>
    <definedName name="StbGewTotal">#REF!</definedName>
    <definedName name="SteuerArt">#REF!</definedName>
    <definedName name="Steuerbetrag">#REF!</definedName>
    <definedName name="SteuerFallNr">#REF!</definedName>
    <definedName name="Steuersatz">#REF!</definedName>
    <definedName name="T_Adresse">#REF!</definedName>
    <definedName name="T_HausNr">#REF!</definedName>
    <definedName name="T_HausNrAlpha">#REF!</definedName>
    <definedName name="T_Name">#REF!</definedName>
    <definedName name="T_OMR">#REF!</definedName>
    <definedName name="T_Ort">#REF!</definedName>
    <definedName name="T_PLZ">#REF!</definedName>
    <definedName name="T_Strasse">#REF!</definedName>
    <definedName name="T_Zusatz">#REF!</definedName>
    <definedName name="Text_Aufschub">#REF!</definedName>
    <definedName name="Titel0">#REF!</definedName>
    <definedName name="Titel1">#REF!</definedName>
    <definedName name="Titel2">#REF!</definedName>
    <definedName name="Treuhand_Zusatztext">#REF!</definedName>
    <definedName name="V_HausNr">#REF!</definedName>
    <definedName name="V_HausNrAlpha">#REF!</definedName>
    <definedName name="V_Name">#REF!</definedName>
    <definedName name="V_Ort">#REF!</definedName>
    <definedName name="V_PLZ">#REF!</definedName>
    <definedName name="V_Strasse">#REF!</definedName>
    <definedName name="V_Zusatz">#REF!</definedName>
    <definedName name="VA_Typ">#REF!</definedName>
    <definedName name="Veräusserungspreis">#REF!</definedName>
    <definedName name="VESteuer">#REF!</definedName>
    <definedName name="VSatzBestKopf">#REF!</definedName>
    <definedName name="VSatzBestKopfL">#REF!</definedName>
    <definedName name="VSatzBestKopfRein">#REF!</definedName>
    <definedName name="VStSatz">#REF!</definedName>
    <definedName name="vw_20">'Verkehrswert vor 20 Jahre'!$K$9</definedName>
    <definedName name="VWv20J">'Verkehrswert vor 20 Jahre'!$M$41</definedName>
    <definedName name="Wal">#REF!</definedName>
    <definedName name="WV_Aufwend">#REF!</definedName>
    <definedName name="WV_Effektiv">#REF!</definedName>
    <definedName name="WV_Ende">#REF!</definedName>
    <definedName name="WV_Seiten">#REF!</definedName>
    <definedName name="WV_Start">#REF!</definedName>
    <definedName name="Zuschlag">#REF!</definedName>
    <definedName name="ZuschlagCHF">#REF!</definedName>
  </definedNames>
  <calcPr calcId="162913"/>
</workbook>
</file>

<file path=xl/calcChain.xml><?xml version="1.0" encoding="utf-8"?>
<calcChain xmlns="http://schemas.openxmlformats.org/spreadsheetml/2006/main">
  <c r="K21" i="3" l="1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20" i="3"/>
  <c r="K10" i="3" l="1"/>
  <c r="K9" i="3" l="1"/>
  <c r="G20" i="3" l="1"/>
  <c r="O38" i="3" l="1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1" i="3" l="1"/>
  <c r="O20" i="3"/>
  <c r="O23" i="3"/>
  <c r="P23" i="3" s="1"/>
  <c r="O19" i="3"/>
  <c r="O22" i="3"/>
  <c r="P24" i="3"/>
  <c r="H20" i="3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M13" i="3"/>
  <c r="M14" i="3"/>
  <c r="P33" i="3"/>
  <c r="P35" i="3"/>
  <c r="Q36" i="3"/>
  <c r="Q19" i="3"/>
  <c r="Q20" i="3"/>
  <c r="Q27" i="3"/>
  <c r="B28" i="3"/>
  <c r="Q26" i="3"/>
  <c r="B27" i="3"/>
  <c r="Q25" i="3"/>
  <c r="B26" i="3"/>
  <c r="Q33" i="3"/>
  <c r="B34" i="3"/>
  <c r="Q28" i="3"/>
  <c r="B29" i="3"/>
  <c r="Q29" i="3"/>
  <c r="B30" i="3"/>
  <c r="Q38" i="3"/>
  <c r="B39" i="3"/>
  <c r="Q37" i="3"/>
  <c r="B38" i="3"/>
  <c r="B37" i="3"/>
  <c r="Q35" i="3"/>
  <c r="B36" i="3"/>
  <c r="Q34" i="3"/>
  <c r="B35" i="3"/>
  <c r="Q32" i="3"/>
  <c r="B33" i="3"/>
  <c r="Q31" i="3"/>
  <c r="B32" i="3"/>
  <c r="Q30" i="3"/>
  <c r="B31" i="3"/>
  <c r="Q24" i="3"/>
  <c r="B25" i="3"/>
  <c r="Q23" i="3"/>
  <c r="B24" i="3"/>
  <c r="Q22" i="3"/>
  <c r="B23" i="3"/>
  <c r="Q21" i="3"/>
  <c r="B22" i="3"/>
  <c r="B21" i="3"/>
  <c r="B20" i="3"/>
  <c r="P26" i="3"/>
  <c r="P34" i="3"/>
  <c r="R33" i="3" l="1"/>
  <c r="S33" i="3" s="1"/>
  <c r="I34" i="3" s="1"/>
  <c r="J34" i="3" s="1"/>
  <c r="L34" i="3" s="1"/>
  <c r="R34" i="3"/>
  <c r="S34" i="3" s="1"/>
  <c r="I35" i="3" s="1"/>
  <c r="J35" i="3" s="1"/>
  <c r="L35" i="3" s="1"/>
  <c r="M15" i="3"/>
  <c r="P38" i="3"/>
  <c r="R38" i="3" s="1"/>
  <c r="P30" i="3"/>
  <c r="P19" i="3"/>
  <c r="R19" i="3" s="1"/>
  <c r="P27" i="3"/>
  <c r="P22" i="3"/>
  <c r="R22" i="3" s="1"/>
  <c r="P29" i="3"/>
  <c r="R29" i="3" s="1"/>
  <c r="S29" i="3" s="1"/>
  <c r="I30" i="3" s="1"/>
  <c r="J30" i="3" s="1"/>
  <c r="L30" i="3" s="1"/>
  <c r="R24" i="3"/>
  <c r="S24" i="3" s="1"/>
  <c r="R35" i="3"/>
  <c r="S35" i="3" s="1"/>
  <c r="I36" i="3" s="1"/>
  <c r="J36" i="3" s="1"/>
  <c r="L36" i="3" s="1"/>
  <c r="R23" i="3"/>
  <c r="P21" i="3"/>
  <c r="P25" i="3"/>
  <c r="R26" i="3"/>
  <c r="S26" i="3" s="1"/>
  <c r="I27" i="3" s="1"/>
  <c r="J27" i="3" s="1"/>
  <c r="L27" i="3" s="1"/>
  <c r="P36" i="3"/>
  <c r="P32" i="3"/>
  <c r="P28" i="3"/>
  <c r="P20" i="3"/>
  <c r="P37" i="3"/>
  <c r="P31" i="3"/>
  <c r="S23" i="3" l="1"/>
  <c r="I24" i="3" s="1"/>
  <c r="J24" i="3" s="1"/>
  <c r="I25" i="3"/>
  <c r="J25" i="3" s="1"/>
  <c r="L25" i="3" s="1"/>
  <c r="S19" i="3"/>
  <c r="I20" i="3" s="1"/>
  <c r="S22" i="3"/>
  <c r="I23" i="3" s="1"/>
  <c r="J23" i="3" s="1"/>
  <c r="L23" i="3" s="1"/>
  <c r="S38" i="3"/>
  <c r="I39" i="3" s="1"/>
  <c r="J39" i="3" s="1"/>
  <c r="L39" i="3" s="1"/>
  <c r="M34" i="3"/>
  <c r="M36" i="3"/>
  <c r="M35" i="3"/>
  <c r="M30" i="3"/>
  <c r="R30" i="3"/>
  <c r="S30" i="3" s="1"/>
  <c r="I31" i="3" s="1"/>
  <c r="J31" i="3" s="1"/>
  <c r="L31" i="3" s="1"/>
  <c r="R27" i="3"/>
  <c r="S27" i="3" s="1"/>
  <c r="I28" i="3" s="1"/>
  <c r="J28" i="3" s="1"/>
  <c r="L28" i="3" s="1"/>
  <c r="M27" i="3"/>
  <c r="R28" i="3"/>
  <c r="S28" i="3" s="1"/>
  <c r="I29" i="3" s="1"/>
  <c r="J29" i="3" s="1"/>
  <c r="L29" i="3" s="1"/>
  <c r="R31" i="3"/>
  <c r="S31" i="3" s="1"/>
  <c r="I32" i="3" s="1"/>
  <c r="J32" i="3" s="1"/>
  <c r="L32" i="3" s="1"/>
  <c r="R20" i="3"/>
  <c r="S20" i="3" s="1"/>
  <c r="R37" i="3"/>
  <c r="S37" i="3" s="1"/>
  <c r="I38" i="3" s="1"/>
  <c r="J38" i="3" s="1"/>
  <c r="L38" i="3" s="1"/>
  <c r="R25" i="3"/>
  <c r="S25" i="3" s="1"/>
  <c r="I26" i="3" s="1"/>
  <c r="J26" i="3" s="1"/>
  <c r="L26" i="3" s="1"/>
  <c r="R32" i="3"/>
  <c r="S32" i="3" s="1"/>
  <c r="I33" i="3" s="1"/>
  <c r="J33" i="3" s="1"/>
  <c r="L33" i="3" s="1"/>
  <c r="R36" i="3"/>
  <c r="S36" i="3" s="1"/>
  <c r="I37" i="3" s="1"/>
  <c r="J37" i="3" s="1"/>
  <c r="L37" i="3" s="1"/>
  <c r="R21" i="3"/>
  <c r="S21" i="3" s="1"/>
  <c r="I22" i="3" s="1"/>
  <c r="J22" i="3" s="1"/>
  <c r="L22" i="3" s="1"/>
  <c r="M25" i="3" l="1"/>
  <c r="L24" i="3"/>
  <c r="M24" i="3" s="1"/>
  <c r="M23" i="3"/>
  <c r="M28" i="3"/>
  <c r="M37" i="3"/>
  <c r="M29" i="3"/>
  <c r="M39" i="3"/>
  <c r="M33" i="3"/>
  <c r="I21" i="3"/>
  <c r="J21" i="3" s="1"/>
  <c r="M31" i="3"/>
  <c r="M26" i="3"/>
  <c r="M32" i="3"/>
  <c r="M38" i="3"/>
  <c r="M22" i="3"/>
  <c r="J20" i="3"/>
  <c r="L21" i="3" l="1"/>
  <c r="M21" i="3" s="1"/>
  <c r="L20" i="3"/>
  <c r="M20" i="3" s="1"/>
  <c r="M40" i="3" l="1"/>
  <c r="M41" i="3" s="1"/>
  <c r="M42" i="3" s="1"/>
</calcChain>
</file>

<file path=xl/sharedStrings.xml><?xml version="1.0" encoding="utf-8"?>
<sst xmlns="http://schemas.openxmlformats.org/spreadsheetml/2006/main" count="180" uniqueCount="166">
  <si>
    <t>a</t>
  </si>
  <si>
    <t>Jahr</t>
  </si>
  <si>
    <t>Gebäudealter</t>
  </si>
  <si>
    <t>und mehr</t>
  </si>
  <si>
    <t>%</t>
  </si>
  <si>
    <t>CHF</t>
  </si>
  <si>
    <t>Liestal</t>
  </si>
  <si>
    <t>Sissach</t>
  </si>
  <si>
    <t>Arlesheim</t>
  </si>
  <si>
    <t>Birsfelden</t>
  </si>
  <si>
    <t>Binningen</t>
  </si>
  <si>
    <t>Laufen</t>
  </si>
  <si>
    <t>Waldenburg</t>
  </si>
  <si>
    <t>Frenkendorf</t>
  </si>
  <si>
    <t>Muttenz</t>
  </si>
  <si>
    <t>Reinach</t>
  </si>
  <si>
    <t>Aesch</t>
  </si>
  <si>
    <t>Allschwil</t>
  </si>
  <si>
    <t>Blauen</t>
  </si>
  <si>
    <t>Arisdorf</t>
  </si>
  <si>
    <t>Arboldswil</t>
  </si>
  <si>
    <t>Biel-Benken</t>
  </si>
  <si>
    <t>Brislach</t>
  </si>
  <si>
    <t>Augst</t>
  </si>
  <si>
    <t>Böckten</t>
  </si>
  <si>
    <t>Bennwil</t>
  </si>
  <si>
    <t>Burg im Leimental</t>
  </si>
  <si>
    <t>Bubendorf</t>
  </si>
  <si>
    <t>Buckten</t>
  </si>
  <si>
    <t>Bretzwil</t>
  </si>
  <si>
    <t>Münchenstein</t>
  </si>
  <si>
    <t>Bottmingen</t>
  </si>
  <si>
    <t>Dittingen</t>
  </si>
  <si>
    <t>Buus</t>
  </si>
  <si>
    <t>Diegten</t>
  </si>
  <si>
    <t>Ettingen</t>
  </si>
  <si>
    <t>Duggingen</t>
  </si>
  <si>
    <t>Füllinsdorf</t>
  </si>
  <si>
    <t>Diepflingen</t>
  </si>
  <si>
    <t>Eptingen</t>
  </si>
  <si>
    <t>Pfeffingen</t>
  </si>
  <si>
    <t>Oberwil</t>
  </si>
  <si>
    <t>Grellingen</t>
  </si>
  <si>
    <t>Giebenach</t>
  </si>
  <si>
    <t>Gelterkinden</t>
  </si>
  <si>
    <t>Hölstein</t>
  </si>
  <si>
    <t>Schönenbuch</t>
  </si>
  <si>
    <t>Hersberg</t>
  </si>
  <si>
    <t>Häfelfingen</t>
  </si>
  <si>
    <t>Lampenberg</t>
  </si>
  <si>
    <t>Therwil</t>
  </si>
  <si>
    <t>Liesberg</t>
  </si>
  <si>
    <t>Lausen</t>
  </si>
  <si>
    <t>Hemmiken</t>
  </si>
  <si>
    <t>Langenbruck</t>
  </si>
  <si>
    <t>Nenzlingen</t>
  </si>
  <si>
    <t>Itingen</t>
  </si>
  <si>
    <t>Lauwil</t>
  </si>
  <si>
    <t>Roggenburg</t>
  </si>
  <si>
    <t>Lupsingen</t>
  </si>
  <si>
    <t>Känerkinden</t>
  </si>
  <si>
    <t>Liedertswil</t>
  </si>
  <si>
    <t>Röschenz</t>
  </si>
  <si>
    <t>Pratteln</t>
  </si>
  <si>
    <t>Kilchberg</t>
  </si>
  <si>
    <t>Niederdorf</t>
  </si>
  <si>
    <t>Wahlen</t>
  </si>
  <si>
    <t>Ramlinsburg</t>
  </si>
  <si>
    <t>Läufelfingen</t>
  </si>
  <si>
    <t>Oberdorf</t>
  </si>
  <si>
    <t>Zwingen</t>
  </si>
  <si>
    <t>Seltisberg</t>
  </si>
  <si>
    <t>Maisprach</t>
  </si>
  <si>
    <t>Reigoldswil</t>
  </si>
  <si>
    <t>Ziefen</t>
  </si>
  <si>
    <t>Nusshof</t>
  </si>
  <si>
    <t>Titterten</t>
  </si>
  <si>
    <t>Oltingen</t>
  </si>
  <si>
    <t>Ormalingen</t>
  </si>
  <si>
    <t>Rickenbach</t>
  </si>
  <si>
    <t>Rothenfluh</t>
  </si>
  <si>
    <t>Rümlingen</t>
  </si>
  <si>
    <t>Rünenberg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</si>
  <si>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</si>
  <si>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</si>
  <si>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</si>
  <si>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</si>
  <si>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</si>
  <si>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</si>
  <si>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</si>
  <si>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</si>
  <si>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Bau-</t>
  </si>
  <si>
    <t>jahr</t>
  </si>
  <si>
    <t>Bauteuerung</t>
  </si>
  <si>
    <t>Altersabzug</t>
  </si>
  <si>
    <t>Rechenfelder Altersabzug</t>
  </si>
  <si>
    <t>Verkehrswert</t>
  </si>
  <si>
    <t>Total Land</t>
  </si>
  <si>
    <t>Total Gebäude</t>
  </si>
  <si>
    <t>Altersentwertung von Gebäuden</t>
  </si>
  <si>
    <t>in Prozenten des Neuwerts</t>
  </si>
  <si>
    <t>m² zu</t>
  </si>
  <si>
    <t>Bauteuerungsindex</t>
  </si>
  <si>
    <t>Bauzone unüberbaut</t>
  </si>
  <si>
    <t>Bauzone überbaut</t>
  </si>
  <si>
    <t>(70% davon)</t>
  </si>
  <si>
    <t>Total Land + Gebäude</t>
  </si>
  <si>
    <t>Altersentwertung</t>
  </si>
  <si>
    <t>b</t>
  </si>
  <si>
    <t>d</t>
  </si>
  <si>
    <t>c=a*b</t>
  </si>
  <si>
    <t>e=c*d</t>
  </si>
  <si>
    <t xml:space="preserve"> Total Land + Gebäude indexiert</t>
  </si>
  <si>
    <t xml:space="preserve">      </t>
  </si>
  <si>
    <t>Gemeinden</t>
  </si>
  <si>
    <t>f</t>
  </si>
  <si>
    <t>Baunebenkosten</t>
  </si>
  <si>
    <t>h=c-e+g</t>
  </si>
  <si>
    <t>g=f*(c-e)</t>
  </si>
  <si>
    <t>Jahr des Verkaufs:</t>
  </si>
  <si>
    <t>Jahr des VW20:</t>
  </si>
  <si>
    <t xml:space="preserve">  2. Land</t>
  </si>
  <si>
    <t xml:space="preserve">  3. Gebäude</t>
  </si>
  <si>
    <t xml:space="preserve">  1. Angaben zum Objekt</t>
  </si>
  <si>
    <t xml:space="preserve"> Gemeinde:</t>
  </si>
  <si>
    <t xml:space="preserve">   </t>
  </si>
  <si>
    <r>
      <t>Brandlagerschätzung</t>
    </r>
    <r>
      <rPr>
        <vertAlign val="superscript"/>
        <sz val="8"/>
        <rFont val="Arial"/>
        <family val="2"/>
      </rPr>
      <t xml:space="preserve"> 2)</t>
    </r>
  </si>
  <si>
    <t>Dieses Berechnungsschema ist allgemeiner Art und kann von der Veranlagung abweichen. Es stellt lediglich einen Annäherungswert dar. Für das Ergebnis wird nicht gehaftet; die Zahlen sind unverbindlich.</t>
  </si>
  <si>
    <t>Zelle</t>
  </si>
  <si>
    <t>Formel</t>
  </si>
  <si>
    <t>Felddefinition/Formatierung</t>
  </si>
  <si>
    <t>Bemerkung</t>
  </si>
  <si>
    <t>C9</t>
  </si>
  <si>
    <t>DropDown2</t>
  </si>
  <si>
    <t>Nur Auswahl der Gemeinden möglich</t>
  </si>
  <si>
    <t>K10</t>
  </si>
  <si>
    <t>Nur Eingabe von Jahreszahl möglich.</t>
  </si>
  <si>
    <t>F13</t>
  </si>
  <si>
    <t>F14</t>
  </si>
  <si>
    <t>H13</t>
  </si>
  <si>
    <t>H14</t>
  </si>
  <si>
    <t>D20 - D29</t>
  </si>
  <si>
    <t>Beispiel 2016</t>
  </si>
  <si>
    <t>Nur Eingabe von Jahreszahl möglich</t>
  </si>
  <si>
    <t>E20 - E29</t>
  </si>
  <si>
    <t>F20 - F29</t>
  </si>
  <si>
    <t>Nur Eingabe von rundem Zahlenwert möglich mit Hochkomma</t>
  </si>
  <si>
    <t>Beispiel  71'800.00</t>
  </si>
  <si>
    <t>G20 - G29</t>
  </si>
  <si>
    <t>Prozent mit einer Kommastelle</t>
  </si>
  <si>
    <t>/Beispiel</t>
  </si>
  <si>
    <t>L42</t>
  </si>
  <si>
    <t xml:space="preserve">Bei nachstehenden Feldern ist nur die Eingabe gemäss festgelegter Felddefinition/Formatierung </t>
  </si>
  <si>
    <t xml:space="preserve">und/oder Formel des Steuerpflichtigen möglich. </t>
  </si>
  <si>
    <t>Die Erfassten Werte entsprechen der Berechnung einer effektiven Veranlagung.</t>
  </si>
  <si>
    <t>Diese Vorlage ist mit ein Blattschutz mit dem Passwort der NEST-GgSt/HäSt-Veranlagung zu versehen.</t>
  </si>
  <si>
    <t xml:space="preserve">Die Spalen O - Z sind bei der Vorlage auszublenden. </t>
  </si>
  <si>
    <t xml:space="preserve">Nur Eingabe von rundem Zahlenwert möglich mit Komma  </t>
  </si>
  <si>
    <t xml:space="preserve">Nur Eingabe von rundem Zahlenwert möglich mit Komma </t>
  </si>
  <si>
    <r>
      <t xml:space="preserve">Bodenpreise Wohnbauland </t>
    </r>
    <r>
      <rPr>
        <vertAlign val="superscript"/>
        <sz val="8"/>
        <color rgb="FF0000FF"/>
        <rFont val="Arial"/>
        <family val="2"/>
      </rPr>
      <t>1)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</si>
  <si>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Es gelten die Bodenpreise vor 20 Jahren in CHF/m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für Wohnbauland nach Gemeinden.</t>
    </r>
  </si>
  <si>
    <r>
      <t xml:space="preserve">3) </t>
    </r>
    <r>
      <rPr>
        <sz val="10"/>
        <rFont val="Arial"/>
        <family val="2"/>
      </rPr>
      <t xml:space="preserve">Aufgrund der Veränderung des Geldwertes bei Grundstückgewinnen ist zur Ermittlung der im jeweiligen Jahr erzielten Grundstückgewinne der Gestehungswert mit den entsprechenden Index-Umrechnungsziffern zu multiplizieren (vgl. § 21 StG und § 3 Dekret zum Steuergesetz). </t>
    </r>
  </si>
  <si>
    <r>
      <t xml:space="preserve">Berechnung Verkehrswert vor 20 Jahren (§ 77 StG)
</t>
    </r>
    <r>
      <rPr>
        <sz val="11"/>
        <rFont val="Arial"/>
        <family val="2"/>
      </rPr>
      <t xml:space="preserve">Die entsprechenden Berechnungsgrundlagen sind im </t>
    </r>
    <r>
      <rPr>
        <sz val="11"/>
        <color rgb="FF0000FF"/>
        <rFont val="Arial"/>
        <family val="2"/>
      </rPr>
      <t>Merkblatt zur Berechnung des Verkehrswertes vor 20 Jahren bei der Grundstückgewinnsteuer</t>
    </r>
    <r>
      <rPr>
        <sz val="11"/>
        <rFont val="Arial"/>
        <family val="2"/>
      </rPr>
      <t xml:space="preserve"> detailliert beschrieben.</t>
    </r>
  </si>
  <si>
    <r>
      <t xml:space="preserve">  Index</t>
    </r>
    <r>
      <rPr>
        <sz val="9"/>
        <color rgb="FF0000FF"/>
        <rFont val="Arial"/>
        <family val="2"/>
      </rPr>
      <t xml:space="preserve"> </t>
    </r>
    <r>
      <rPr>
        <vertAlign val="superscript"/>
        <sz val="9"/>
        <color rgb="FF0000FF"/>
        <rFont val="Arial"/>
        <family val="2"/>
      </rPr>
      <t>3)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</si>
  <si>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Das Baujahr und die Brandlagerschätzung BGV sind der zuletzt gültigen Katasteranzeige vor 20 Jahre zu entnehmen </t>
    </r>
    <r>
      <rPr>
        <sz val="10"/>
        <color rgb="FF0000FF"/>
        <rFont val="Arial"/>
        <family val="2"/>
      </rPr>
      <t>(siehe Merkblatt, S.2)</t>
    </r>
    <r>
      <rPr>
        <sz val="10"/>
        <rFont val="Arial"/>
        <family val="2"/>
      </rPr>
      <t>.</t>
    </r>
  </si>
  <si>
    <t>Version 5.0 / Stand 05.11.2021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</si>
</sst>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0.0"/>
    <numFmt numFmtId="165" formatCode="0.0%"/>
    <numFmt numFmtId="166" formatCode="_ * #,##0_ ;_ * \-#,##0_ ;_ * &quot;-&quot;??_ ;_ @_ "/>
    <numFmt numFmtId="167" formatCode="d/\ mmmm\ yyyy"/>
    <numFmt numFmtId="168" formatCode="_ * #,##0_ ;_ * \-#,##0_ ;_ @_ "/>
    <numFmt numFmtId="169" formatCode="#,##0.0"/>
    <numFmt numFmtId="170" formatCode="_ * #,##0.00_ ;_ * \-#,##0.00_ ;_ &quot;&quot;_ ;_ @_ "/>
    <numFmt numFmtId="171" formatCode="#,##0.00_ ;\-#,##0.00\ "/>
    <numFmt numFmtId="172" formatCode="yyyy"/>
  </numFmts>
  <fonts count="34" x14ac:knownFonts="1">
    <font>
      <sz val="8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2"/>
      <color indexed="9"/>
      <name val="Arial"/>
      <family val="2"/>
    </font>
    <font>
      <sz val="2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2"/>
      <color indexed="9"/>
      <name val="Arial"/>
      <family val="2"/>
    </font>
    <font>
      <u/>
      <sz val="8"/>
      <name val="Arial"/>
      <family val="2"/>
    </font>
    <font>
      <sz val="8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color rgb="FF0000FF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8"/>
      <color rgb="FF0000FF"/>
      <name val="Arial"/>
      <family val="2"/>
    </font>
    <font>
      <sz val="11"/>
      <color rgb="FF0000FF"/>
      <name val="Arial"/>
      <family val="2"/>
    </font>
    <font>
      <vertAlign val="superscript"/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9" fontId="1" fillId="0" borderId="0"/>
    <xf numFmtId="0" fontId="3" fillId="0" borderId="0"/>
  </cellStyleXfs>
  <cellXfs count="182">
    <xf numFmtId="0" fontId="0" fillId="0" borderId="0" xfId="0"/>
    <xf numFmtId="0" fontId="5" fillId="0" borderId="0" xfId="0" applyFont="1" applyProtection="1"/>
    <xf numFmtId="167" fontId="3" fillId="0" borderId="0" xfId="3" applyNumberFormat="1" applyFont="1" applyFill="1" applyAlignment="1" applyProtection="1">
      <alignment horizontal="left"/>
    </xf>
    <xf numFmtId="0" fontId="9" fillId="0" borderId="0" xfId="3" applyFont="1" applyProtection="1"/>
    <xf numFmtId="0" fontId="10" fillId="0" borderId="0" xfId="3" applyFont="1" applyProtection="1"/>
    <xf numFmtId="0" fontId="3" fillId="0" borderId="0" xfId="3" applyFont="1" applyFill="1" applyProtection="1"/>
    <xf numFmtId="0" fontId="2" fillId="0" borderId="0" xfId="3" applyFont="1" applyFill="1" applyProtection="1"/>
    <xf numFmtId="167" fontId="3" fillId="0" borderId="0" xfId="3" applyNumberFormat="1" applyFont="1" applyFill="1" applyAlignment="1" applyProtection="1">
      <alignment horizontal="right"/>
    </xf>
    <xf numFmtId="167" fontId="2" fillId="0" borderId="0" xfId="3" applyNumberFormat="1" applyFont="1" applyFill="1" applyAlignment="1" applyProtection="1">
      <alignment horizontal="right"/>
    </xf>
    <xf numFmtId="0" fontId="3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right"/>
    </xf>
    <xf numFmtId="0" fontId="11" fillId="0" borderId="0" xfId="3" applyFont="1" applyFill="1" applyBorder="1" applyAlignment="1" applyProtection="1">
      <alignment vertical="center"/>
    </xf>
    <xf numFmtId="0" fontId="12" fillId="0" borderId="0" xfId="3" applyFont="1" applyFill="1" applyBorder="1" applyProtection="1"/>
    <xf numFmtId="0" fontId="7" fillId="0" borderId="0" xfId="3" applyFont="1" applyFill="1" applyBorder="1" applyAlignment="1" applyProtection="1">
      <alignment vertical="center"/>
    </xf>
    <xf numFmtId="0" fontId="13" fillId="0" borderId="0" xfId="3" applyFont="1" applyFill="1" applyBorder="1" applyAlignment="1" applyProtection="1">
      <alignment vertical="center"/>
    </xf>
    <xf numFmtId="0" fontId="3" fillId="0" borderId="0" xfId="3" applyFont="1" applyBorder="1" applyProtection="1"/>
    <xf numFmtId="0" fontId="3" fillId="0" borderId="0" xfId="3" applyFont="1" applyProtection="1"/>
    <xf numFmtId="166" fontId="3" fillId="0" borderId="0" xfId="1" applyNumberFormat="1" applyFont="1" applyFill="1" applyBorder="1" applyAlignment="1" applyProtection="1"/>
    <xf numFmtId="0" fontId="14" fillId="0" borderId="0" xfId="3" applyFont="1" applyFill="1" applyBorder="1" applyProtection="1"/>
    <xf numFmtId="0" fontId="3" fillId="0" borderId="0" xfId="3" applyFont="1" applyAlignment="1" applyProtection="1">
      <alignment vertical="center"/>
    </xf>
    <xf numFmtId="0" fontId="6" fillId="0" borderId="0" xfId="0" applyFont="1" applyProtection="1"/>
    <xf numFmtId="0" fontId="3" fillId="0" borderId="0" xfId="3" applyFont="1" applyBorder="1" applyAlignment="1" applyProtection="1">
      <alignment vertical="center"/>
    </xf>
    <xf numFmtId="0" fontId="3" fillId="0" borderId="6" xfId="3" applyNumberFormat="1" applyFont="1" applyFill="1" applyBorder="1" applyProtection="1"/>
    <xf numFmtId="0" fontId="15" fillId="0" borderId="0" xfId="0" applyFont="1" applyProtection="1"/>
    <xf numFmtId="0" fontId="7" fillId="0" borderId="0" xfId="3" applyNumberFormat="1" applyFont="1" applyFill="1" applyBorder="1" applyProtection="1"/>
    <xf numFmtId="0" fontId="3" fillId="0" borderId="0" xfId="3" applyNumberFormat="1" applyFont="1" applyFill="1" applyBorder="1" applyProtection="1"/>
    <xf numFmtId="165" fontId="3" fillId="0" borderId="0" xfId="1" applyNumberFormat="1" applyFont="1" applyFill="1" applyBorder="1" applyAlignment="1" applyProtection="1"/>
    <xf numFmtId="0" fontId="7" fillId="0" borderId="6" xfId="3" quotePrefix="1" applyNumberFormat="1" applyFont="1" applyFill="1" applyBorder="1" applyProtection="1"/>
    <xf numFmtId="0" fontId="3" fillId="0" borderId="11" xfId="3" applyNumberFormat="1" applyFont="1" applyFill="1" applyBorder="1" applyProtection="1"/>
    <xf numFmtId="164" fontId="3" fillId="0" borderId="0" xfId="3" applyNumberFormat="1" applyFont="1" applyProtection="1"/>
    <xf numFmtId="0" fontId="3" fillId="0" borderId="0" xfId="3" applyNumberFormat="1" applyFont="1" applyFill="1" applyBorder="1" applyAlignment="1" applyProtection="1">
      <alignment vertical="center"/>
    </xf>
    <xf numFmtId="166" fontId="3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170" fontId="3" fillId="0" borderId="0" xfId="1" applyNumberFormat="1" applyFont="1" applyFill="1" applyBorder="1" applyAlignment="1" applyProtection="1"/>
    <xf numFmtId="170" fontId="3" fillId="0" borderId="18" xfId="3" applyNumberFormat="1" applyFont="1" applyBorder="1" applyProtection="1"/>
    <xf numFmtId="0" fontId="7" fillId="0" borderId="0" xfId="3" applyFont="1" applyBorder="1" applyAlignment="1" applyProtection="1"/>
    <xf numFmtId="0" fontId="3" fillId="0" borderId="14" xfId="3" applyFont="1" applyBorder="1" applyProtection="1"/>
    <xf numFmtId="166" fontId="3" fillId="0" borderId="1" xfId="1" applyNumberFormat="1" applyFont="1" applyFill="1" applyBorder="1" applyAlignment="1" applyProtection="1"/>
    <xf numFmtId="170" fontId="3" fillId="0" borderId="1" xfId="1" applyNumberFormat="1" applyFont="1" applyFill="1" applyBorder="1" applyAlignment="1" applyProtection="1"/>
    <xf numFmtId="170" fontId="3" fillId="0" borderId="7" xfId="3" applyNumberFormat="1" applyFont="1" applyBorder="1" applyProtection="1"/>
    <xf numFmtId="170" fontId="3" fillId="0" borderId="7" xfId="3" applyNumberFormat="1" applyFont="1" applyBorder="1" applyAlignment="1" applyProtection="1">
      <alignment vertical="center"/>
    </xf>
    <xf numFmtId="166" fontId="3" fillId="0" borderId="0" xfId="1" applyNumberFormat="1" applyFont="1" applyFill="1" applyBorder="1" applyAlignment="1" applyProtection="1">
      <alignment horizontal="right"/>
    </xf>
    <xf numFmtId="0" fontId="13" fillId="0" borderId="0" xfId="3" applyFont="1" applyProtection="1"/>
    <xf numFmtId="49" fontId="3" fillId="0" borderId="0" xfId="1" applyNumberFormat="1" applyFont="1" applyFill="1" applyBorder="1" applyAlignment="1" applyProtection="1"/>
    <xf numFmtId="0" fontId="3" fillId="0" borderId="7" xfId="3" applyFont="1" applyBorder="1" applyAlignment="1" applyProtection="1">
      <alignment horizontal="center"/>
    </xf>
    <xf numFmtId="0" fontId="3" fillId="0" borderId="12" xfId="3" applyNumberFormat="1" applyFont="1" applyFill="1" applyBorder="1" applyAlignment="1" applyProtection="1">
      <alignment vertical="center"/>
    </xf>
    <xf numFmtId="0" fontId="3" fillId="0" borderId="8" xfId="3" applyNumberFormat="1" applyFont="1" applyFill="1" applyBorder="1" applyAlignment="1" applyProtection="1">
      <alignment vertical="center"/>
    </xf>
    <xf numFmtId="0" fontId="3" fillId="0" borderId="8" xfId="3" applyFont="1" applyBorder="1" applyAlignment="1" applyProtection="1">
      <alignment vertical="center"/>
    </xf>
    <xf numFmtId="166" fontId="3" fillId="0" borderId="8" xfId="1" applyNumberFormat="1" applyFont="1" applyFill="1" applyBorder="1" applyAlignment="1" applyProtection="1">
      <alignment vertical="center"/>
    </xf>
    <xf numFmtId="0" fontId="3" fillId="0" borderId="6" xfId="3" applyNumberFormat="1" applyFont="1" applyFill="1" applyBorder="1" applyAlignment="1" applyProtection="1">
      <alignment vertical="center"/>
    </xf>
    <xf numFmtId="170" fontId="3" fillId="0" borderId="10" xfId="3" applyNumberFormat="1" applyFont="1" applyBorder="1" applyAlignment="1" applyProtection="1">
      <alignment vertical="center"/>
    </xf>
    <xf numFmtId="0" fontId="3" fillId="0" borderId="9" xfId="3" applyFont="1" applyBorder="1" applyAlignment="1" applyProtection="1">
      <alignment vertical="center"/>
    </xf>
    <xf numFmtId="0" fontId="3" fillId="0" borderId="20" xfId="3" applyFont="1" applyBorder="1" applyProtection="1"/>
    <xf numFmtId="170" fontId="3" fillId="0" borderId="0" xfId="1" applyNumberFormat="1" applyFont="1" applyFill="1" applyBorder="1" applyAlignment="1" applyProtection="1">
      <alignment horizontal="right"/>
    </xf>
    <xf numFmtId="0" fontId="7" fillId="0" borderId="0" xfId="3" quotePrefix="1" applyFont="1" applyBorder="1" applyAlignment="1" applyProtection="1">
      <alignment horizontal="left"/>
    </xf>
    <xf numFmtId="0" fontId="3" fillId="0" borderId="6" xfId="3" applyNumberFormat="1" applyFont="1" applyFill="1" applyBorder="1" applyAlignment="1" applyProtection="1">
      <alignment horizontal="center" vertical="center"/>
    </xf>
    <xf numFmtId="0" fontId="3" fillId="0" borderId="0" xfId="3" applyNumberFormat="1" applyFont="1" applyFill="1" applyBorder="1" applyAlignment="1" applyProtection="1">
      <alignment horizontal="center" vertical="center"/>
    </xf>
    <xf numFmtId="0" fontId="3" fillId="0" borderId="0" xfId="3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13" xfId="3" applyFont="1" applyBorder="1" applyAlignment="1" applyProtection="1">
      <alignment horizontal="center" vertical="center"/>
    </xf>
    <xf numFmtId="166" fontId="3" fillId="0" borderId="8" xfId="1" applyNumberFormat="1" applyFont="1" applyFill="1" applyBorder="1" applyAlignment="1" applyProtection="1">
      <alignment horizontal="center" vertical="center"/>
    </xf>
    <xf numFmtId="166" fontId="3" fillId="0" borderId="13" xfId="1" applyNumberFormat="1" applyFont="1" applyFill="1" applyBorder="1" applyAlignment="1" applyProtection="1">
      <alignment horizontal="center" vertical="center"/>
    </xf>
    <xf numFmtId="0" fontId="3" fillId="0" borderId="21" xfId="3" applyFont="1" applyBorder="1" applyAlignment="1" applyProtection="1">
      <alignment horizontal="center" vertical="center"/>
    </xf>
    <xf numFmtId="0" fontId="7" fillId="0" borderId="0" xfId="3" applyNumberFormat="1" applyFont="1" applyFill="1" applyBorder="1" applyAlignment="1" applyProtection="1">
      <alignment vertical="center"/>
    </xf>
    <xf numFmtId="0" fontId="3" fillId="0" borderId="0" xfId="3" applyFont="1" applyBorder="1" applyAlignment="1" applyProtection="1">
      <alignment horizontal="center" vertical="center"/>
    </xf>
    <xf numFmtId="0" fontId="3" fillId="0" borderId="7" xfId="3" applyFont="1" applyBorder="1" applyAlignment="1" applyProtection="1">
      <alignment vertical="center"/>
    </xf>
    <xf numFmtId="0" fontId="3" fillId="0" borderId="3" xfId="3" applyFont="1" applyBorder="1" applyProtection="1"/>
    <xf numFmtId="166" fontId="2" fillId="0" borderId="3" xfId="1" applyNumberFormat="1" applyFont="1" applyFill="1" applyBorder="1" applyAlignment="1" applyProtection="1"/>
    <xf numFmtId="168" fontId="2" fillId="0" borderId="3" xfId="1" applyNumberFormat="1" applyFont="1" applyFill="1" applyBorder="1" applyAlignment="1" applyProtection="1"/>
    <xf numFmtId="0" fontId="3" fillId="0" borderId="2" xfId="3" applyFont="1" applyBorder="1" applyProtection="1"/>
    <xf numFmtId="0" fontId="3" fillId="0" borderId="14" xfId="3" applyFont="1" applyBorder="1" applyAlignment="1" applyProtection="1">
      <alignment vertical="center"/>
    </xf>
    <xf numFmtId="166" fontId="3" fillId="0" borderId="1" xfId="1" applyNumberFormat="1" applyFont="1" applyFill="1" applyBorder="1" applyAlignment="1" applyProtection="1">
      <alignment vertical="center"/>
    </xf>
    <xf numFmtId="0" fontId="3" fillId="0" borderId="19" xfId="3" applyFont="1" applyBorder="1" applyProtection="1"/>
    <xf numFmtId="165" fontId="3" fillId="0" borderId="0" xfId="1" applyNumberFormat="1" applyFont="1" applyFill="1" applyBorder="1" applyAlignment="1" applyProtection="1">
      <alignment horizontal="center"/>
    </xf>
    <xf numFmtId="49" fontId="3" fillId="0" borderId="0" xfId="3" applyNumberFormat="1" applyFont="1" applyBorder="1" applyProtection="1"/>
    <xf numFmtId="0" fontId="7" fillId="0" borderId="6" xfId="3" applyNumberFormat="1" applyFont="1" applyFill="1" applyBorder="1" applyAlignment="1" applyProtection="1">
      <alignment horizontal="left" vertical="center"/>
    </xf>
    <xf numFmtId="0" fontId="0" fillId="0" borderId="0" xfId="0" applyProtection="1"/>
    <xf numFmtId="169" fontId="16" fillId="0" borderId="0" xfId="2" applyFont="1" applyFill="1" applyBorder="1" applyAlignment="1" applyProtection="1">
      <alignment horizontal="center"/>
    </xf>
    <xf numFmtId="169" fontId="6" fillId="0" borderId="0" xfId="2" applyFont="1" applyFill="1" applyBorder="1" applyAlignment="1" applyProtection="1">
      <alignment horizontal="center"/>
    </xf>
    <xf numFmtId="0" fontId="2" fillId="0" borderId="0" xfId="0" applyFont="1" applyFill="1" applyProtection="1"/>
    <xf numFmtId="169" fontId="3" fillId="0" borderId="0" xfId="2" applyFont="1" applyFill="1" applyBorder="1" applyProtection="1"/>
    <xf numFmtId="169" fontId="1" fillId="0" borderId="0" xfId="2" applyFill="1" applyBorder="1" applyProtection="1"/>
    <xf numFmtId="49" fontId="3" fillId="0" borderId="0" xfId="1" applyNumberFormat="1" applyFont="1" applyFill="1" applyBorder="1" applyAlignment="1" applyProtection="1">
      <alignment horizontal="left"/>
    </xf>
    <xf numFmtId="14" fontId="3" fillId="0" borderId="0" xfId="3" applyNumberFormat="1" applyFont="1" applyBorder="1" applyAlignment="1" applyProtection="1">
      <alignment horizontal="left"/>
    </xf>
    <xf numFmtId="1" fontId="3" fillId="0" borderId="0" xfId="1" applyNumberFormat="1" applyFont="1" applyFill="1" applyBorder="1" applyAlignment="1" applyProtection="1">
      <alignment horizontal="center"/>
    </xf>
    <xf numFmtId="169" fontId="1" fillId="0" borderId="0" xfId="2" applyFill="1" applyBorder="1" applyAlignment="1" applyProtection="1">
      <alignment vertical="center"/>
    </xf>
    <xf numFmtId="169" fontId="1" fillId="0" borderId="0" xfId="2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17" fillId="0" borderId="0" xfId="0" applyFont="1" applyProtection="1"/>
    <xf numFmtId="9" fontId="0" fillId="0" borderId="0" xfId="0" applyNumberFormat="1" applyProtection="1"/>
    <xf numFmtId="0" fontId="5" fillId="0" borderId="0" xfId="0" applyFont="1" applyAlignment="1" applyProtection="1">
      <alignment horizontal="center"/>
    </xf>
    <xf numFmtId="0" fontId="7" fillId="0" borderId="17" xfId="3" applyFont="1" applyBorder="1" applyAlignment="1" applyProtection="1">
      <alignment horizontal="center"/>
    </xf>
    <xf numFmtId="166" fontId="7" fillId="0" borderId="8" xfId="1" applyNumberFormat="1" applyFont="1" applyFill="1" applyBorder="1" applyAlignment="1" applyProtection="1">
      <alignment horizontal="center" vertical="center"/>
    </xf>
    <xf numFmtId="0" fontId="7" fillId="0" borderId="13" xfId="3" applyFont="1" applyBorder="1" applyAlignment="1" applyProtection="1">
      <alignment horizontal="center" vertical="center"/>
    </xf>
    <xf numFmtId="166" fontId="7" fillId="0" borderId="13" xfId="1" applyNumberFormat="1" applyFont="1" applyFill="1" applyBorder="1" applyAlignment="1" applyProtection="1">
      <alignment horizontal="center" vertical="center"/>
    </xf>
    <xf numFmtId="0" fontId="7" fillId="0" borderId="8" xfId="3" applyFont="1" applyBorder="1" applyAlignment="1" applyProtection="1">
      <alignment horizontal="center" vertical="center"/>
    </xf>
    <xf numFmtId="165" fontId="7" fillId="0" borderId="8" xfId="1" applyNumberFormat="1" applyFont="1" applyFill="1" applyBorder="1" applyAlignment="1" applyProtection="1">
      <alignment horizontal="center" vertical="center"/>
    </xf>
    <xf numFmtId="0" fontId="7" fillId="0" borderId="21" xfId="3" applyFont="1" applyBorder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Border="1" applyProtection="1"/>
    <xf numFmtId="0" fontId="5" fillId="0" borderId="0" xfId="0" applyFont="1" applyBorder="1" applyProtection="1"/>
    <xf numFmtId="0" fontId="7" fillId="0" borderId="2" xfId="3" quotePrefix="1" applyNumberFormat="1" applyFont="1" applyFill="1" applyBorder="1" applyProtection="1"/>
    <xf numFmtId="0" fontId="7" fillId="0" borderId="3" xfId="3" applyNumberFormat="1" applyFont="1" applyFill="1" applyBorder="1" applyProtection="1"/>
    <xf numFmtId="166" fontId="3" fillId="0" borderId="3" xfId="1" applyNumberFormat="1" applyFont="1" applyFill="1" applyBorder="1" applyAlignment="1" applyProtection="1"/>
    <xf numFmtId="0" fontId="0" fillId="0" borderId="0" xfId="0" applyAlignment="1"/>
    <xf numFmtId="0" fontId="22" fillId="0" borderId="5" xfId="1" applyNumberFormat="1" applyFont="1" applyFill="1" applyBorder="1" applyAlignment="1" applyProtection="1">
      <alignment horizontal="left" vertical="center"/>
    </xf>
    <xf numFmtId="0" fontId="7" fillId="3" borderId="28" xfId="3" applyNumberFormat="1" applyFont="1" applyFill="1" applyBorder="1" applyAlignment="1" applyProtection="1">
      <alignment horizontal="left"/>
      <protection locked="0"/>
    </xf>
    <xf numFmtId="0" fontId="2" fillId="0" borderId="2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2" fillId="0" borderId="3" xfId="3" applyFont="1" applyBorder="1" applyAlignment="1" applyProtection="1">
      <alignment vertical="center"/>
    </xf>
    <xf numFmtId="166" fontId="2" fillId="0" borderId="3" xfId="1" applyNumberFormat="1" applyFont="1" applyFill="1" applyBorder="1" applyAlignment="1" applyProtection="1">
      <alignment vertical="center"/>
    </xf>
    <xf numFmtId="170" fontId="24" fillId="0" borderId="19" xfId="3" applyNumberFormat="1" applyFont="1" applyBorder="1" applyAlignment="1" applyProtection="1">
      <alignment vertical="center"/>
    </xf>
    <xf numFmtId="0" fontId="24" fillId="0" borderId="0" xfId="3" applyFont="1" applyBorder="1" applyAlignment="1" applyProtection="1">
      <alignment vertical="center"/>
    </xf>
    <xf numFmtId="0" fontId="24" fillId="0" borderId="0" xfId="3" applyFont="1" applyAlignment="1" applyProtection="1">
      <alignment vertical="center"/>
    </xf>
    <xf numFmtId="169" fontId="24" fillId="0" borderId="0" xfId="2" applyFont="1" applyFill="1" applyBorder="1" applyAlignment="1" applyProtection="1">
      <alignment vertical="center"/>
    </xf>
    <xf numFmtId="0" fontId="2" fillId="0" borderId="0" xfId="0" applyFont="1" applyProtection="1"/>
    <xf numFmtId="0" fontId="24" fillId="0" borderId="0" xfId="0" applyFont="1" applyAlignment="1" applyProtection="1">
      <alignment vertical="center"/>
    </xf>
    <xf numFmtId="0" fontId="24" fillId="0" borderId="4" xfId="3" applyNumberFormat="1" applyFont="1" applyFill="1" applyBorder="1" applyAlignment="1" applyProtection="1">
      <alignment vertical="center"/>
    </xf>
    <xf numFmtId="0" fontId="24" fillId="0" borderId="5" xfId="3" applyNumberFormat="1" applyFont="1" applyFill="1" applyBorder="1" applyAlignment="1" applyProtection="1">
      <alignment vertical="center"/>
    </xf>
    <xf numFmtId="0" fontId="24" fillId="0" borderId="5" xfId="3" applyFont="1" applyBorder="1" applyAlignment="1" applyProtection="1">
      <alignment vertical="center"/>
    </xf>
    <xf numFmtId="166" fontId="24" fillId="0" borderId="5" xfId="1" applyNumberFormat="1" applyFont="1" applyFill="1" applyBorder="1" applyAlignment="1" applyProtection="1">
      <alignment vertical="center"/>
    </xf>
    <xf numFmtId="166" fontId="23" fillId="0" borderId="5" xfId="1" applyNumberFormat="1" applyFont="1" applyFill="1" applyBorder="1" applyAlignment="1" applyProtection="1">
      <alignment horizontal="right" vertical="center"/>
    </xf>
    <xf numFmtId="2" fontId="24" fillId="3" borderId="29" xfId="1" applyNumberFormat="1" applyFont="1" applyFill="1" applyBorder="1" applyAlignment="1" applyProtection="1">
      <alignment horizontal="center" vertical="center"/>
      <protection locked="0"/>
    </xf>
    <xf numFmtId="170" fontId="24" fillId="0" borderId="23" xfId="3" applyNumberFormat="1" applyFont="1" applyBorder="1" applyAlignment="1" applyProtection="1">
      <alignment vertical="center"/>
    </xf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24" fillId="0" borderId="0" xfId="0" applyFont="1" applyProtection="1"/>
    <xf numFmtId="0" fontId="7" fillId="0" borderId="9" xfId="1" applyNumberFormat="1" applyFont="1" applyFill="1" applyBorder="1" applyAlignment="1" applyProtection="1">
      <alignment horizontal="center" vertical="center"/>
    </xf>
    <xf numFmtId="0" fontId="7" fillId="0" borderId="16" xfId="1" applyNumberFormat="1" applyFont="1" applyFill="1" applyBorder="1" applyAlignment="1" applyProtection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8" fillId="0" borderId="0" xfId="0" applyFont="1" applyProtection="1"/>
    <xf numFmtId="0" fontId="28" fillId="0" borderId="0" xfId="0" applyFont="1" applyAlignment="1" applyProtection="1">
      <alignment horizontal="center"/>
    </xf>
    <xf numFmtId="0" fontId="29" fillId="0" borderId="0" xfId="0" applyFont="1" applyProtection="1"/>
    <xf numFmtId="0" fontId="28" fillId="0" borderId="0" xfId="0" applyFont="1" applyAlignment="1" applyProtection="1">
      <alignment horizontal="left"/>
    </xf>
    <xf numFmtId="165" fontId="28" fillId="0" borderId="0" xfId="0" applyNumberFormat="1" applyFont="1" applyAlignment="1" applyProtection="1">
      <alignment horizontal="left"/>
    </xf>
    <xf numFmtId="0" fontId="28" fillId="3" borderId="0" xfId="0" applyFont="1" applyFill="1" applyProtection="1"/>
    <xf numFmtId="0" fontId="27" fillId="3" borderId="0" xfId="0" applyFont="1" applyFill="1" applyAlignment="1" applyProtection="1">
      <alignment horizontal="left"/>
    </xf>
    <xf numFmtId="0" fontId="28" fillId="3" borderId="0" xfId="0" applyFont="1" applyFill="1" applyAlignment="1" applyProtection="1">
      <alignment horizontal="center"/>
    </xf>
    <xf numFmtId="0" fontId="29" fillId="3" borderId="0" xfId="0" applyFont="1" applyFill="1" applyProtection="1"/>
    <xf numFmtId="0" fontId="29" fillId="3" borderId="0" xfId="0" applyFont="1" applyFill="1" applyAlignment="1" applyProtection="1">
      <alignment horizontal="center"/>
    </xf>
    <xf numFmtId="0" fontId="28" fillId="3" borderId="0" xfId="0" applyFont="1" applyFill="1" applyAlignment="1" applyProtection="1">
      <alignment horizontal="left"/>
    </xf>
    <xf numFmtId="2" fontId="28" fillId="3" borderId="0" xfId="0" applyNumberFormat="1" applyFont="1" applyFill="1" applyAlignment="1" applyProtection="1">
      <alignment horizontal="left"/>
    </xf>
    <xf numFmtId="165" fontId="28" fillId="3" borderId="0" xfId="0" applyNumberFormat="1" applyFont="1" applyFill="1" applyAlignment="1" applyProtection="1">
      <alignment horizontal="left"/>
    </xf>
    <xf numFmtId="171" fontId="7" fillId="3" borderId="28" xfId="3" applyNumberFormat="1" applyFont="1" applyFill="1" applyBorder="1" applyProtection="1">
      <protection locked="0"/>
    </xf>
    <xf numFmtId="171" fontId="7" fillId="3" borderId="28" xfId="1" applyNumberFormat="1" applyFont="1" applyFill="1" applyBorder="1" applyAlignment="1" applyProtection="1">
      <protection locked="0"/>
    </xf>
    <xf numFmtId="1" fontId="7" fillId="3" borderId="28" xfId="3" applyNumberFormat="1" applyFont="1" applyFill="1" applyBorder="1" applyProtection="1">
      <protection locked="0"/>
    </xf>
    <xf numFmtId="4" fontId="7" fillId="3" borderId="28" xfId="1" applyNumberFormat="1" applyFont="1" applyFill="1" applyBorder="1" applyAlignment="1" applyProtection="1">
      <protection locked="0"/>
    </xf>
    <xf numFmtId="1" fontId="7" fillId="3" borderId="28" xfId="1" applyNumberFormat="1" applyFont="1" applyFill="1" applyBorder="1" applyAlignment="1" applyProtection="1">
      <alignment horizontal="center"/>
      <protection locked="0"/>
    </xf>
    <xf numFmtId="172" fontId="1" fillId="0" borderId="0" xfId="2" applyNumberFormat="1" applyFill="1" applyBorder="1" applyProtection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18" fillId="2" borderId="24" xfId="0" applyFont="1" applyFill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0" fontId="26" fillId="0" borderId="0" xfId="1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Alignment="1" applyProtection="1">
      <alignment horizontal="left" vertical="center" wrapText="1"/>
    </xf>
    <xf numFmtId="0" fontId="21" fillId="0" borderId="0" xfId="0" applyNumberFormat="1" applyFont="1" applyBorder="1" applyAlignment="1" applyProtection="1">
      <alignment horizontal="left" vertical="center" wrapText="1"/>
    </xf>
    <xf numFmtId="49" fontId="7" fillId="0" borderId="3" xfId="1" applyNumberFormat="1" applyFont="1" applyFill="1" applyBorder="1" applyAlignment="1" applyProtection="1">
      <alignment horizontal="left"/>
    </xf>
    <xf numFmtId="49" fontId="7" fillId="0" borderId="27" xfId="1" applyNumberFormat="1" applyFont="1" applyFill="1" applyBorder="1" applyAlignment="1" applyProtection="1">
      <alignment horizontal="left"/>
    </xf>
    <xf numFmtId="166" fontId="3" fillId="0" borderId="0" xfId="1" applyNumberFormat="1" applyFont="1" applyFill="1" applyBorder="1" applyAlignment="1" applyProtection="1">
      <alignment horizontal="left" vertical="center"/>
    </xf>
    <xf numFmtId="166" fontId="3" fillId="0" borderId="1" xfId="1" applyNumberFormat="1" applyFont="1" applyFill="1" applyBorder="1" applyAlignment="1" applyProtection="1">
      <alignment horizontal="left" vertical="center"/>
    </xf>
    <xf numFmtId="166" fontId="3" fillId="0" borderId="8" xfId="1" applyNumberFormat="1" applyFont="1" applyFill="1" applyBorder="1" applyAlignment="1" applyProtection="1">
      <alignment horizontal="left" vertical="center"/>
    </xf>
    <xf numFmtId="166" fontId="3" fillId="0" borderId="13" xfId="1" applyNumberFormat="1" applyFont="1" applyFill="1" applyBorder="1" applyAlignment="1" applyProtection="1">
      <alignment horizontal="left" vertical="center"/>
    </xf>
    <xf numFmtId="166" fontId="24" fillId="0" borderId="3" xfId="1" applyNumberFormat="1" applyFont="1" applyFill="1" applyBorder="1" applyAlignment="1" applyProtection="1">
      <alignment horizontal="left" vertical="center"/>
    </xf>
    <xf numFmtId="166" fontId="24" fillId="0" borderId="27" xfId="1" applyNumberFormat="1" applyFont="1" applyFill="1" applyBorder="1" applyAlignment="1" applyProtection="1">
      <alignment horizontal="left" vertical="center"/>
    </xf>
    <xf numFmtId="166" fontId="7" fillId="0" borderId="22" xfId="1" applyNumberFormat="1" applyFont="1" applyFill="1" applyBorder="1" applyAlignment="1" applyProtection="1">
      <alignment horizontal="center"/>
    </xf>
    <xf numFmtId="166" fontId="7" fillId="0" borderId="15" xfId="1" applyNumberFormat="1" applyFont="1" applyFill="1" applyBorder="1" applyAlignment="1" applyProtection="1">
      <alignment horizontal="center"/>
    </xf>
    <xf numFmtId="0" fontId="7" fillId="0" borderId="22" xfId="1" applyNumberFormat="1" applyFont="1" applyFill="1" applyBorder="1" applyAlignment="1" applyProtection="1">
      <alignment horizontal="center"/>
    </xf>
    <xf numFmtId="0" fontId="7" fillId="0" borderId="15" xfId="1" applyNumberFormat="1" applyFont="1" applyFill="1" applyBorder="1" applyAlignment="1" applyProtection="1">
      <alignment horizontal="center"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</cellXfs>
  <cellStyles count="4">
    <cellStyle name="Komma" xfId="1" builtinId="3"/>
    <cellStyle name="Standard" xfId="0" builtinId="0"/>
    <cellStyle name="Standard_Gemeindesteuer" xfId="2"/>
    <cellStyle name="Standard_Handänderungssteuerveranlagung" xfId="3"/>
  </cellStyles>
  <dxfs count="3">
    <dxf>
      <font>
        <strike val="0"/>
        <outline val="0"/>
        <shadow val="0"/>
        <vertAlign val="baseline"/>
        <sz val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vertAlign val="baseline"/>
        <sz val="8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Range="$W$45:$W$129" sel="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selland.ch/politik-und-behorden/direktionen/finanz-und-kirchendirektion/steuerverwaltung/privatperson/liegenschaften/kauf-verkauf/grundstueckgewinnsteuer/geldwertveraenderungen" TargetMode="External"/><Relationship Id="rId2" Type="http://schemas.openxmlformats.org/officeDocument/2006/relationships/hyperlink" Target="https://www.baselland.ch/gemeinden.273740.0.html" TargetMode="External"/><Relationship Id="rId1" Type="http://schemas.openxmlformats.org/officeDocument/2006/relationships/hyperlink" Target="http://www.baselland.ch/Geldwertveraenderungen.317095.0.html" TargetMode="External"/><Relationship Id="rId6" Type="http://schemas.openxmlformats.org/officeDocument/2006/relationships/hyperlink" Target="https://www.baselland.ch/politik-und-behorden/direktionen/finanz-und-kirchendirektion/steuerverwaltung/merkblatter/downloads/merkblatt-verkehrswert-vor-20-jahren-2016.pdf" TargetMode="External"/><Relationship Id="rId5" Type="http://schemas.openxmlformats.org/officeDocument/2006/relationships/hyperlink" Target="https://www.baselland.ch/politik-und-behorden/direktionen/finanz-und-kirchendirektion/steuerverwaltung/privatperson/liegenschaften/kauf-verkauf/grundstueckgewinnsteuer/bodenpreise-fuer-verkehrswert-vor-20-jahren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7</xdr:row>
          <xdr:rowOff>123825</xdr:rowOff>
        </xdr:from>
        <xdr:to>
          <xdr:col>7</xdr:col>
          <xdr:colOff>228600</xdr:colOff>
          <xdr:row>9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666750</xdr:colOff>
      <xdr:row>53</xdr:row>
      <xdr:rowOff>76200</xdr:rowOff>
    </xdr:from>
    <xdr:to>
      <xdr:col>11</xdr:col>
      <xdr:colOff>504826</xdr:colOff>
      <xdr:row>54</xdr:row>
      <xdr:rowOff>142875</xdr:rowOff>
    </xdr:to>
    <xdr:sp macro="" textlink="">
      <xdr:nvSpPr>
        <xdr:cNvPr id="2" name="Textfeld 1">
          <a:hlinkClick xmlns:r="http://schemas.openxmlformats.org/officeDocument/2006/relationships" r:id="rId1"/>
        </xdr:cNvPr>
        <xdr:cNvSpPr txBox="1"/>
      </xdr:nvSpPr>
      <xdr:spPr>
        <a:xfrm>
          <a:off x="2000250" y="9906000"/>
          <a:ext cx="3667126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>
    <xdr:from>
      <xdr:col>5</xdr:col>
      <xdr:colOff>190500</xdr:colOff>
      <xdr:row>47</xdr:row>
      <xdr:rowOff>76199</xdr:rowOff>
    </xdr:from>
    <xdr:to>
      <xdr:col>6</xdr:col>
      <xdr:colOff>285750</xdr:colOff>
      <xdr:row>48</xdr:row>
      <xdr:rowOff>114299</xdr:rowOff>
    </xdr:to>
    <xdr:sp macro="" textlink="">
      <xdr:nvSpPr>
        <xdr:cNvPr id="3" name="Textfeld 2">
          <a:hlinkClick xmlns:r="http://schemas.openxmlformats.org/officeDocument/2006/relationships" r:id="rId2"/>
        </xdr:cNvPr>
        <xdr:cNvSpPr txBox="1"/>
      </xdr:nvSpPr>
      <xdr:spPr>
        <a:xfrm>
          <a:off x="1924050" y="9772649"/>
          <a:ext cx="10668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>
    <xdr:from>
      <xdr:col>9</xdr:col>
      <xdr:colOff>619125</xdr:colOff>
      <xdr:row>40</xdr:row>
      <xdr:rowOff>142875</xdr:rowOff>
    </xdr:from>
    <xdr:to>
      <xdr:col>10</xdr:col>
      <xdr:colOff>523875</xdr:colOff>
      <xdr:row>42</xdr:row>
      <xdr:rowOff>28575</xdr:rowOff>
    </xdr:to>
    <xdr:sp macro="" textlink="">
      <xdr:nvSpPr>
        <xdr:cNvPr id="4" name="Textfeld 3">
          <a:hlinkClick xmlns:r="http://schemas.openxmlformats.org/officeDocument/2006/relationships" r:id="rId3"/>
        </xdr:cNvPr>
        <xdr:cNvSpPr txBox="1"/>
      </xdr:nvSpPr>
      <xdr:spPr>
        <a:xfrm>
          <a:off x="5695950" y="8705850"/>
          <a:ext cx="6286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 editAs="oneCell">
    <xdr:from>
      <xdr:col>8</xdr:col>
      <xdr:colOff>295275</xdr:colOff>
      <xdr:row>1</xdr:row>
      <xdr:rowOff>209550</xdr:rowOff>
    </xdr:from>
    <xdr:to>
      <xdr:col>13</xdr:col>
      <xdr:colOff>54110</xdr:colOff>
      <xdr:row>3</xdr:row>
      <xdr:rowOff>157736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304800"/>
          <a:ext cx="3959360" cy="862586"/>
        </a:xfrm>
        <a:prstGeom prst="rect">
          <a:avLst/>
        </a:prstGeom>
      </xdr:spPr>
    </xdr:pic>
    <xdr:clientData/>
  </xdr:twoCellAnchor>
  <xdr:twoCellAnchor>
    <xdr:from>
      <xdr:col>7</xdr:col>
      <xdr:colOff>752474</xdr:colOff>
      <xdr:row>12</xdr:row>
      <xdr:rowOff>0</xdr:rowOff>
    </xdr:from>
    <xdr:to>
      <xdr:col>9</xdr:col>
      <xdr:colOff>238124</xdr:colOff>
      <xdr:row>13</xdr:row>
      <xdr:rowOff>133350</xdr:rowOff>
    </xdr:to>
    <xdr:sp macro="" textlink="">
      <xdr:nvSpPr>
        <xdr:cNvPr id="7" name="Textfeld 6">
          <a:hlinkClick xmlns:r="http://schemas.openxmlformats.org/officeDocument/2006/relationships" r:id="rId5"/>
        </xdr:cNvPr>
        <xdr:cNvSpPr txBox="1"/>
      </xdr:nvSpPr>
      <xdr:spPr>
        <a:xfrm>
          <a:off x="3876674" y="4105275"/>
          <a:ext cx="14382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>
    <xdr:from>
      <xdr:col>5</xdr:col>
      <xdr:colOff>742950</xdr:colOff>
      <xdr:row>4</xdr:row>
      <xdr:rowOff>352425</xdr:rowOff>
    </xdr:from>
    <xdr:to>
      <xdr:col>12</xdr:col>
      <xdr:colOff>733425</xdr:colOff>
      <xdr:row>4</xdr:row>
      <xdr:rowOff>771525</xdr:rowOff>
    </xdr:to>
    <xdr:sp macro="" textlink="">
      <xdr:nvSpPr>
        <xdr:cNvPr id="8" name="Textfeld 7">
          <a:hlinkClick xmlns:r="http://schemas.openxmlformats.org/officeDocument/2006/relationships" r:id="rId6"/>
        </xdr:cNvPr>
        <xdr:cNvSpPr txBox="1"/>
      </xdr:nvSpPr>
      <xdr:spPr>
        <a:xfrm>
          <a:off x="2476500" y="2533650"/>
          <a:ext cx="54292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>
    <xdr:from>
      <xdr:col>11</xdr:col>
      <xdr:colOff>95250</xdr:colOff>
      <xdr:row>46</xdr:row>
      <xdr:rowOff>66675</xdr:rowOff>
    </xdr:from>
    <xdr:to>
      <xdr:col>12</xdr:col>
      <xdr:colOff>876300</xdr:colOff>
      <xdr:row>48</xdr:row>
      <xdr:rowOff>123825</xdr:rowOff>
    </xdr:to>
    <xdr:sp macro="" textlink="">
      <xdr:nvSpPr>
        <xdr:cNvPr id="6" name="Textfeld 5">
          <a:hlinkClick xmlns:r="http://schemas.openxmlformats.org/officeDocument/2006/relationships" r:id="rId6"/>
        </xdr:cNvPr>
        <xdr:cNvSpPr txBox="1"/>
      </xdr:nvSpPr>
      <xdr:spPr>
        <a:xfrm>
          <a:off x="6438900" y="9601200"/>
          <a:ext cx="16097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Tabelle14" displayName="Tabelle14" ref="W44:W129" totalsRowShown="0" headerRowDxfId="2" dataDxfId="1" dataCellStyle="Standard_Gemeindesteuer">
  <autoFilter ref="W44:W129"/>
  <tableColumns count="1">
    <tableColumn id="1" name="Gemeinden" dataDxfId="0" dataCellStyle="Standard_Gemeindesteuer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FR129"/>
  <sheetViews>
    <sheetView showGridLines="0" showZeros="0" tabSelected="1" topLeftCell="A16" zoomScaleNormal="100" workbookViewId="0">
      <selection activeCell="F28" sqref="F28"/>
    </sheetView>
  </sheetViews>
  <sheetFormatPr baseColWidth="10" defaultColWidth="12" defaultRowHeight="11.25" x14ac:dyDescent="0.2"/>
  <cols>
    <col min="1" max="1" width="3.33203125" style="76" customWidth="1"/>
    <col min="2" max="2" width="10.5" style="76" customWidth="1"/>
    <col min="3" max="3" width="5.83203125" style="76" customWidth="1"/>
    <col min="4" max="5" width="5.33203125" style="91" customWidth="1"/>
    <col min="6" max="6" width="17" style="91" customWidth="1"/>
    <col min="7" max="7" width="7.33203125" style="76" customWidth="1"/>
    <col min="8" max="8" width="13.1640625" style="76" customWidth="1"/>
    <col min="9" max="9" width="21" style="76" customWidth="1"/>
    <col min="10" max="10" width="12.6640625" style="91" customWidth="1"/>
    <col min="11" max="11" width="9.5" style="76" customWidth="1"/>
    <col min="12" max="12" width="14.5" style="91" customWidth="1"/>
    <col min="13" max="13" width="15.83203125" style="76" customWidth="1"/>
    <col min="14" max="14" width="4.83203125" style="76" customWidth="1"/>
    <col min="15" max="15" width="15.83203125" style="90" hidden="1" customWidth="1"/>
    <col min="16" max="20" width="0" style="90" hidden="1" customWidth="1"/>
    <col min="21" max="22" width="0" style="76" hidden="1" customWidth="1"/>
    <col min="23" max="23" width="15.1640625" style="76" hidden="1" customWidth="1"/>
    <col min="24" max="16384" width="12" style="76"/>
  </cols>
  <sheetData>
    <row r="1" spans="1:174" s="3" customFormat="1" ht="7.5" customHeight="1" x14ac:dyDescent="0.2">
      <c r="A1" s="23"/>
      <c r="B1" s="23"/>
      <c r="C1" s="23"/>
      <c r="M1" s="4"/>
      <c r="O1" s="42"/>
      <c r="P1" s="42"/>
      <c r="Q1" s="42"/>
      <c r="R1" s="42"/>
      <c r="S1" s="42"/>
      <c r="T1" s="42"/>
      <c r="W1" s="76"/>
    </row>
    <row r="2" spans="1:174" s="5" customFormat="1" ht="61.5" customHeight="1" x14ac:dyDescent="0.2">
      <c r="T2" s="77"/>
      <c r="U2" s="78"/>
      <c r="V2" s="78"/>
      <c r="W2" s="76"/>
      <c r="X2" s="78"/>
      <c r="Y2" s="78"/>
      <c r="Z2" s="20"/>
      <c r="AA2" s="20"/>
      <c r="AB2" s="20"/>
    </row>
    <row r="3" spans="1:174" s="6" customFormat="1" ht="10.5" customHeight="1" x14ac:dyDescent="0.2">
      <c r="G3" s="2"/>
      <c r="I3" s="79"/>
      <c r="N3" s="7"/>
      <c r="O3" s="5"/>
      <c r="P3" s="5"/>
      <c r="Q3" s="5"/>
      <c r="R3" s="5"/>
      <c r="S3" s="5"/>
      <c r="T3" s="80"/>
      <c r="U3" s="81"/>
      <c r="V3" s="81"/>
      <c r="W3" s="76"/>
      <c r="X3" s="81"/>
      <c r="Y3" s="81"/>
      <c r="Z3" s="1"/>
      <c r="AA3" s="1"/>
      <c r="AB3" s="1"/>
      <c r="AE3" s="5"/>
      <c r="AF3" s="7"/>
      <c r="AN3" s="5"/>
      <c r="AO3" s="7"/>
      <c r="AW3" s="5"/>
      <c r="AX3" s="7"/>
      <c r="BF3" s="5"/>
      <c r="BG3" s="7"/>
      <c r="BO3" s="5"/>
      <c r="BP3" s="7"/>
      <c r="BX3" s="5"/>
      <c r="BY3" s="7"/>
      <c r="CG3" s="5"/>
      <c r="CH3" s="7"/>
      <c r="CP3" s="5"/>
      <c r="CQ3" s="7"/>
      <c r="CY3" s="5"/>
      <c r="CZ3" s="7"/>
      <c r="DH3" s="5"/>
      <c r="DI3" s="7"/>
      <c r="DQ3" s="5"/>
      <c r="DR3" s="7"/>
      <c r="DZ3" s="5"/>
      <c r="EA3" s="7"/>
      <c r="EI3" s="5"/>
      <c r="EJ3" s="7"/>
      <c r="ER3" s="5"/>
      <c r="ES3" s="7"/>
      <c r="FA3" s="5"/>
      <c r="FB3" s="7"/>
      <c r="FJ3" s="5"/>
      <c r="FK3" s="7"/>
    </row>
    <row r="4" spans="1:174" s="6" customFormat="1" ht="92.25" customHeight="1" x14ac:dyDescent="0.2">
      <c r="I4" s="8"/>
      <c r="N4" s="8"/>
      <c r="O4" s="5"/>
      <c r="P4" s="5"/>
      <c r="Q4" s="5"/>
      <c r="R4" s="5"/>
      <c r="S4" s="5"/>
      <c r="T4" s="80"/>
      <c r="U4" s="81"/>
      <c r="V4" s="81"/>
      <c r="W4" s="76"/>
      <c r="X4" s="81"/>
      <c r="Y4" s="81"/>
      <c r="Z4" s="1"/>
      <c r="AA4" s="1"/>
      <c r="AB4" s="1"/>
      <c r="AF4" s="8"/>
      <c r="AO4" s="8"/>
      <c r="AX4" s="8"/>
      <c r="BG4" s="8"/>
      <c r="BP4" s="8"/>
      <c r="BY4" s="8"/>
      <c r="CH4" s="8"/>
      <c r="CQ4" s="8"/>
      <c r="CZ4" s="8"/>
      <c r="DI4" s="8"/>
      <c r="DR4" s="8"/>
      <c r="EA4" s="8"/>
      <c r="EJ4" s="8"/>
      <c r="ES4" s="8"/>
      <c r="FB4" s="8"/>
      <c r="FK4" s="8"/>
    </row>
    <row r="5" spans="1:174" s="9" customFormat="1" ht="70.150000000000006" customHeight="1" x14ac:dyDescent="0.2">
      <c r="A5" s="162" t="s">
        <v>162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  <c r="P5" s="13"/>
      <c r="Q5" s="10"/>
      <c r="R5" s="18"/>
      <c r="S5" s="11"/>
      <c r="T5" s="80"/>
      <c r="U5" s="81"/>
      <c r="V5" s="81"/>
      <c r="W5" s="76"/>
      <c r="X5" s="81"/>
      <c r="Y5" s="81"/>
      <c r="Z5" s="1"/>
      <c r="AA5" s="1"/>
      <c r="AB5" s="1"/>
      <c r="AC5" s="11"/>
      <c r="AD5" s="14"/>
      <c r="AH5" s="13"/>
      <c r="AI5" s="10"/>
      <c r="AJ5" s="12"/>
      <c r="AK5" s="11"/>
      <c r="AL5" s="11"/>
      <c r="AM5" s="14"/>
      <c r="AQ5" s="13"/>
      <c r="AR5" s="10"/>
      <c r="AS5" s="12"/>
      <c r="AT5" s="11"/>
      <c r="AU5" s="11"/>
      <c r="AV5" s="14"/>
      <c r="AZ5" s="13"/>
      <c r="BA5" s="10"/>
      <c r="BB5" s="12"/>
      <c r="BC5" s="11"/>
      <c r="BD5" s="11"/>
      <c r="BE5" s="14"/>
      <c r="BI5" s="13"/>
      <c r="BJ5" s="10"/>
      <c r="BK5" s="12"/>
      <c r="BL5" s="11"/>
      <c r="BM5" s="11"/>
      <c r="BN5" s="14"/>
      <c r="BR5" s="13"/>
      <c r="BS5" s="10"/>
      <c r="BT5" s="12"/>
      <c r="BU5" s="11"/>
      <c r="BV5" s="11"/>
      <c r="BW5" s="14"/>
      <c r="CA5" s="13"/>
      <c r="CB5" s="10"/>
      <c r="CC5" s="12"/>
      <c r="CD5" s="11"/>
      <c r="CE5" s="11"/>
      <c r="CF5" s="14"/>
      <c r="CJ5" s="13"/>
      <c r="CK5" s="10"/>
      <c r="CL5" s="12"/>
      <c r="CM5" s="11"/>
      <c r="CN5" s="11"/>
      <c r="CO5" s="14"/>
      <c r="CS5" s="13"/>
      <c r="CT5" s="10"/>
      <c r="CU5" s="12"/>
      <c r="CV5" s="11"/>
      <c r="CW5" s="11"/>
      <c r="CX5" s="14"/>
      <c r="DB5" s="13"/>
      <c r="DC5" s="10"/>
      <c r="DD5" s="12"/>
      <c r="DE5" s="11"/>
      <c r="DF5" s="11"/>
      <c r="DG5" s="14"/>
      <c r="DK5" s="13"/>
      <c r="DL5" s="10"/>
      <c r="DM5" s="12"/>
      <c r="DN5" s="11"/>
      <c r="DO5" s="11"/>
      <c r="DP5" s="14"/>
      <c r="DT5" s="13"/>
      <c r="DU5" s="10"/>
      <c r="DV5" s="12"/>
      <c r="DW5" s="11"/>
      <c r="DX5" s="11"/>
      <c r="DY5" s="14"/>
      <c r="EC5" s="13"/>
      <c r="ED5" s="10"/>
      <c r="EE5" s="12"/>
      <c r="EF5" s="11"/>
      <c r="EG5" s="11"/>
      <c r="EH5" s="14"/>
      <c r="EL5" s="13"/>
      <c r="EM5" s="10"/>
      <c r="EN5" s="12"/>
      <c r="EO5" s="11"/>
      <c r="EP5" s="11"/>
      <c r="EQ5" s="14"/>
      <c r="EU5" s="13"/>
      <c r="EV5" s="10"/>
      <c r="EW5" s="12"/>
      <c r="EX5" s="11"/>
      <c r="EY5" s="11"/>
      <c r="EZ5" s="14"/>
      <c r="FD5" s="13"/>
      <c r="FE5" s="10"/>
      <c r="FF5" s="12"/>
      <c r="FG5" s="11"/>
      <c r="FH5" s="11"/>
      <c r="FI5" s="14"/>
      <c r="FM5" s="13"/>
      <c r="FN5" s="10"/>
      <c r="FO5" s="12"/>
      <c r="FP5" s="11"/>
      <c r="FQ5" s="11"/>
      <c r="FR5" s="14"/>
    </row>
    <row r="6" spans="1:174" s="16" customFormat="1" ht="6" customHeight="1" x14ac:dyDescent="0.2">
      <c r="A6" s="69"/>
      <c r="B6" s="66"/>
      <c r="C6" s="66"/>
      <c r="D6" s="66"/>
      <c r="E6" s="67"/>
      <c r="F6" s="67"/>
      <c r="G6" s="67"/>
      <c r="H6" s="67"/>
      <c r="I6" s="67"/>
      <c r="J6" s="67"/>
      <c r="K6" s="67"/>
      <c r="L6" s="68"/>
      <c r="M6" s="72"/>
      <c r="N6" s="15"/>
      <c r="O6" s="15"/>
      <c r="U6" s="81"/>
      <c r="V6" s="81"/>
      <c r="W6" s="76"/>
      <c r="X6" s="81"/>
      <c r="Y6" s="81"/>
      <c r="Z6" s="81"/>
      <c r="AA6" s="1"/>
      <c r="AB6" s="1"/>
      <c r="AC6" s="1"/>
    </row>
    <row r="7" spans="1:174" s="16" customFormat="1" ht="12" customHeight="1" x14ac:dyDescent="0.2">
      <c r="A7" s="75" t="s">
        <v>123</v>
      </c>
      <c r="B7" s="63"/>
      <c r="C7" s="63"/>
      <c r="D7" s="21"/>
      <c r="E7" s="31"/>
      <c r="F7" s="31"/>
      <c r="G7" s="31"/>
      <c r="H7" s="31"/>
      <c r="I7" s="31"/>
      <c r="J7" s="31"/>
      <c r="K7" s="31"/>
      <c r="L7" s="31"/>
      <c r="M7" s="65"/>
      <c r="N7" s="15"/>
      <c r="O7" s="15"/>
      <c r="U7" s="81"/>
      <c r="V7" s="81"/>
      <c r="W7" s="76"/>
      <c r="X7" s="81"/>
      <c r="Y7" s="81"/>
      <c r="Z7" s="81"/>
      <c r="AA7" s="1"/>
      <c r="AB7" s="1"/>
      <c r="AC7" s="1"/>
    </row>
    <row r="8" spans="1:174" s="16" customFormat="1" ht="12" customHeight="1" x14ac:dyDescent="0.2">
      <c r="A8" s="22"/>
      <c r="B8" s="25"/>
      <c r="C8" s="25"/>
      <c r="D8" s="15"/>
      <c r="E8" s="15"/>
      <c r="F8" s="15"/>
      <c r="G8" s="17"/>
      <c r="H8" s="15"/>
      <c r="I8" s="15"/>
      <c r="J8" s="41"/>
      <c r="K8" s="82"/>
      <c r="L8" s="43"/>
      <c r="M8" s="44"/>
      <c r="N8" s="15"/>
      <c r="O8" s="15"/>
      <c r="U8" s="81"/>
      <c r="V8" s="81"/>
      <c r="W8" s="76"/>
      <c r="X8" s="81"/>
      <c r="Y8" s="81"/>
      <c r="Z8" s="81"/>
      <c r="AA8" s="1"/>
      <c r="AB8" s="1"/>
      <c r="AC8" s="1"/>
    </row>
    <row r="9" spans="1:174" s="16" customFormat="1" ht="12" customHeight="1" x14ac:dyDescent="0.2">
      <c r="A9" s="22" t="s">
        <v>124</v>
      </c>
      <c r="B9" s="25"/>
      <c r="C9" s="25"/>
      <c r="D9" s="15"/>
      <c r="E9" s="83"/>
      <c r="F9" s="83"/>
      <c r="G9" s="83"/>
      <c r="H9" s="17"/>
      <c r="I9" s="17" t="s">
        <v>120</v>
      </c>
      <c r="J9" s="17"/>
      <c r="K9" s="84">
        <f ca="1">K10-20</f>
        <v>2001</v>
      </c>
      <c r="L9" s="17"/>
      <c r="M9" s="44"/>
      <c r="N9" s="15"/>
      <c r="O9" s="15"/>
      <c r="U9" s="81"/>
      <c r="V9" s="81"/>
      <c r="W9" s="76"/>
      <c r="X9" s="81"/>
      <c r="Y9" s="81"/>
      <c r="Z9" s="81"/>
      <c r="AA9" s="1"/>
      <c r="AB9" s="1"/>
      <c r="AC9" s="1"/>
    </row>
    <row r="10" spans="1:174" s="16" customFormat="1" ht="12" customHeight="1" x14ac:dyDescent="0.2">
      <c r="A10" s="22"/>
      <c r="B10" s="25"/>
      <c r="C10" s="25"/>
      <c r="D10" s="15"/>
      <c r="E10" s="17"/>
      <c r="F10" s="17"/>
      <c r="G10" s="17"/>
      <c r="H10" s="17"/>
      <c r="I10" s="17" t="s">
        <v>119</v>
      </c>
      <c r="J10" s="17"/>
      <c r="K10" s="155">
        <f ca="1">YEAR(NOW())</f>
        <v>2021</v>
      </c>
      <c r="L10" s="17"/>
      <c r="M10" s="44" t="s">
        <v>96</v>
      </c>
      <c r="N10" s="15"/>
      <c r="O10" s="15"/>
      <c r="U10" s="81"/>
      <c r="V10" s="81"/>
      <c r="W10" s="76"/>
      <c r="X10" s="81"/>
      <c r="Y10" s="81"/>
      <c r="Z10" s="156"/>
      <c r="AA10" s="1"/>
      <c r="AB10" s="1"/>
      <c r="AC10" s="1"/>
    </row>
    <row r="11" spans="1:174" s="15" customFormat="1" ht="12" customHeight="1" x14ac:dyDescent="0.2">
      <c r="A11" s="22"/>
      <c r="B11" s="25"/>
      <c r="C11" s="25"/>
      <c r="E11" s="17"/>
      <c r="F11" s="17"/>
      <c r="G11" s="17"/>
      <c r="H11" s="17"/>
      <c r="I11" s="17"/>
      <c r="J11" s="17"/>
      <c r="K11" s="17"/>
      <c r="L11" s="17"/>
      <c r="M11" s="44" t="s">
        <v>5</v>
      </c>
      <c r="U11" s="81"/>
      <c r="V11" s="81"/>
      <c r="W11" s="106"/>
      <c r="X11" s="81"/>
      <c r="Y11" s="81"/>
      <c r="Z11" s="81"/>
      <c r="AA11" s="107"/>
      <c r="AB11" s="107"/>
      <c r="AC11" s="107"/>
    </row>
    <row r="12" spans="1:174" s="15" customFormat="1" ht="15.75" customHeight="1" x14ac:dyDescent="0.2">
      <c r="A12" s="108" t="s">
        <v>121</v>
      </c>
      <c r="B12" s="109"/>
      <c r="C12" s="109"/>
      <c r="D12" s="66"/>
      <c r="E12" s="110"/>
      <c r="F12" s="110"/>
      <c r="G12" s="110"/>
      <c r="H12" s="168"/>
      <c r="I12" s="168"/>
      <c r="J12" s="168"/>
      <c r="K12" s="168"/>
      <c r="L12" s="169"/>
      <c r="M12" s="72"/>
      <c r="U12" s="81"/>
      <c r="V12" s="81"/>
      <c r="W12" s="106"/>
      <c r="X12" s="81"/>
      <c r="Y12" s="81"/>
      <c r="Z12" s="81"/>
      <c r="AA12" s="107"/>
      <c r="AB12" s="107"/>
      <c r="AC12" s="107"/>
    </row>
    <row r="13" spans="1:174" s="16" customFormat="1" ht="12" customHeight="1" x14ac:dyDescent="0.2">
      <c r="A13" s="22"/>
      <c r="B13" s="25" t="s">
        <v>103</v>
      </c>
      <c r="C13" s="25"/>
      <c r="D13" s="15"/>
      <c r="E13" s="17"/>
      <c r="F13" s="154"/>
      <c r="G13" s="17" t="s">
        <v>101</v>
      </c>
      <c r="H13" s="151"/>
      <c r="I13" s="165" t="s">
        <v>159</v>
      </c>
      <c r="J13" s="166"/>
      <c r="K13" s="166"/>
      <c r="L13" s="33"/>
      <c r="M13" s="39">
        <f>+F13*H13</f>
        <v>0</v>
      </c>
      <c r="N13" s="15"/>
      <c r="O13" s="15"/>
      <c r="U13" s="81"/>
      <c r="V13" s="81"/>
      <c r="W13" s="76"/>
      <c r="X13" s="81"/>
      <c r="Y13" s="81"/>
      <c r="Z13" s="81"/>
      <c r="AA13" s="1"/>
      <c r="AB13" s="1"/>
      <c r="AC13" s="1"/>
    </row>
    <row r="14" spans="1:174" s="16" customFormat="1" ht="12" customHeight="1" x14ac:dyDescent="0.2">
      <c r="A14" s="22"/>
      <c r="B14" s="25" t="s">
        <v>104</v>
      </c>
      <c r="C14" s="25"/>
      <c r="D14" s="15"/>
      <c r="E14" s="17"/>
      <c r="F14" s="154"/>
      <c r="G14" s="17" t="s">
        <v>101</v>
      </c>
      <c r="H14" s="152"/>
      <c r="I14" s="167"/>
      <c r="J14" s="166"/>
      <c r="K14" s="166"/>
      <c r="L14" s="53" t="s">
        <v>105</v>
      </c>
      <c r="M14" s="39">
        <f>+F14*H14*0.7</f>
        <v>0</v>
      </c>
      <c r="N14" s="15"/>
      <c r="O14" s="15"/>
      <c r="U14" s="81"/>
      <c r="V14" s="81"/>
      <c r="W14" s="76"/>
      <c r="X14" s="81"/>
      <c r="Y14" s="81"/>
      <c r="Z14" s="81"/>
      <c r="AA14" s="1"/>
      <c r="AB14" s="1"/>
      <c r="AC14" s="1"/>
    </row>
    <row r="15" spans="1:174" s="16" customFormat="1" ht="15" customHeight="1" x14ac:dyDescent="0.2">
      <c r="A15" s="45"/>
      <c r="B15" s="46"/>
      <c r="C15" s="46"/>
      <c r="D15" s="47"/>
      <c r="E15" s="48"/>
      <c r="F15" s="48"/>
      <c r="G15" s="48"/>
      <c r="H15" s="48"/>
      <c r="I15" s="48"/>
      <c r="J15" s="48"/>
      <c r="K15" s="172" t="s">
        <v>97</v>
      </c>
      <c r="L15" s="173"/>
      <c r="M15" s="50">
        <f>SUM(M13:M14)</f>
        <v>0</v>
      </c>
      <c r="N15" s="15"/>
      <c r="O15" s="15"/>
      <c r="U15" s="81"/>
      <c r="V15" s="81"/>
      <c r="W15" s="76"/>
      <c r="X15" s="81"/>
      <c r="Y15" s="81"/>
      <c r="Z15" s="81"/>
      <c r="AA15" s="1"/>
      <c r="AB15" s="1"/>
      <c r="AC15" s="1"/>
    </row>
    <row r="16" spans="1:174" s="57" customFormat="1" ht="14.25" customHeight="1" x14ac:dyDescent="0.2">
      <c r="A16" s="27" t="s">
        <v>122</v>
      </c>
      <c r="B16" s="24"/>
      <c r="C16" s="28"/>
      <c r="D16" s="135" t="s">
        <v>91</v>
      </c>
      <c r="E16" s="178" t="s">
        <v>126</v>
      </c>
      <c r="F16" s="179"/>
      <c r="G16" s="176" t="s">
        <v>93</v>
      </c>
      <c r="H16" s="177"/>
      <c r="I16" s="176" t="s">
        <v>94</v>
      </c>
      <c r="J16" s="177"/>
      <c r="K16" s="176" t="s">
        <v>116</v>
      </c>
      <c r="L16" s="177"/>
      <c r="M16" s="97" t="s">
        <v>96</v>
      </c>
      <c r="N16" s="64"/>
      <c r="O16" s="64"/>
      <c r="U16" s="86"/>
      <c r="V16" s="86"/>
      <c r="W16" s="76"/>
      <c r="X16" s="86"/>
      <c r="Y16" s="86"/>
      <c r="Z16" s="86"/>
      <c r="AA16" s="58"/>
      <c r="AB16" s="58"/>
      <c r="AC16" s="58"/>
    </row>
    <row r="17" spans="1:29" s="19" customFormat="1" ht="15" customHeight="1" x14ac:dyDescent="0.2">
      <c r="A17" s="55"/>
      <c r="B17" s="56"/>
      <c r="C17" s="56"/>
      <c r="D17" s="134" t="s">
        <v>92</v>
      </c>
      <c r="E17" s="98" t="s">
        <v>1</v>
      </c>
      <c r="F17" s="99" t="s">
        <v>5</v>
      </c>
      <c r="G17" s="98" t="s">
        <v>4</v>
      </c>
      <c r="H17" s="100" t="s">
        <v>5</v>
      </c>
      <c r="I17" s="101" t="s">
        <v>4</v>
      </c>
      <c r="J17" s="100" t="s">
        <v>5</v>
      </c>
      <c r="K17" s="102">
        <v>0.15</v>
      </c>
      <c r="L17" s="100" t="s">
        <v>5</v>
      </c>
      <c r="M17" s="103" t="s">
        <v>5</v>
      </c>
      <c r="N17" s="21"/>
      <c r="U17" s="85"/>
      <c r="V17" s="85"/>
      <c r="W17" s="76"/>
      <c r="X17" s="85"/>
      <c r="Y17" s="85"/>
      <c r="Z17" s="85"/>
      <c r="AA17" s="32"/>
      <c r="AB17" s="32"/>
      <c r="AC17" s="32"/>
    </row>
    <row r="18" spans="1:29" s="16" customFormat="1" ht="11.25" customHeight="1" x14ac:dyDescent="0.2">
      <c r="A18" s="45"/>
      <c r="B18" s="46"/>
      <c r="C18" s="46"/>
      <c r="D18" s="51"/>
      <c r="E18" s="48"/>
      <c r="F18" s="59" t="s">
        <v>0</v>
      </c>
      <c r="G18" s="60" t="s">
        <v>108</v>
      </c>
      <c r="H18" s="61" t="s">
        <v>110</v>
      </c>
      <c r="I18" s="60" t="s">
        <v>109</v>
      </c>
      <c r="J18" s="61" t="s">
        <v>111</v>
      </c>
      <c r="K18" s="60" t="s">
        <v>115</v>
      </c>
      <c r="L18" s="61" t="s">
        <v>118</v>
      </c>
      <c r="M18" s="62" t="s">
        <v>117</v>
      </c>
      <c r="N18" s="15"/>
      <c r="O18" s="35" t="s">
        <v>95</v>
      </c>
      <c r="U18" s="54"/>
      <c r="V18" s="81"/>
      <c r="W18" s="76"/>
      <c r="X18" s="81"/>
      <c r="Y18" s="81"/>
      <c r="Z18" s="81"/>
      <c r="AA18" s="1"/>
      <c r="AB18" s="1"/>
      <c r="AC18" s="1"/>
    </row>
    <row r="19" spans="1:29" s="16" customFormat="1" ht="11.25" customHeight="1" x14ac:dyDescent="0.2">
      <c r="A19" s="52"/>
      <c r="B19" s="15"/>
      <c r="C19" s="24"/>
      <c r="D19" s="36"/>
      <c r="E19" s="17"/>
      <c r="F19" s="37"/>
      <c r="G19" s="17"/>
      <c r="H19" s="37"/>
      <c r="I19" s="26"/>
      <c r="J19" s="38"/>
      <c r="K19" s="73"/>
      <c r="L19" s="38"/>
      <c r="M19" s="34"/>
      <c r="N19" s="15"/>
      <c r="O19" s="15">
        <f t="shared" ref="O19:O38" ca="1" si="0">vw_20-D20</f>
        <v>2001</v>
      </c>
      <c r="P19" s="29">
        <f t="shared" ref="P19:P38" ca="1" si="1">IF(O19&gt;80,0,VLOOKUP(O19,O$45:Q$124,3))</f>
        <v>0</v>
      </c>
      <c r="Q19" s="16">
        <f t="shared" ref="Q19:Q38" si="2">IF(E20=0,1800,E20-D20)</f>
        <v>1800</v>
      </c>
      <c r="R19" s="29">
        <f t="shared" ref="R19:R38" ca="1" si="3">IF(P19=0,0,VLOOKUP(Q19,O$45:Q$124,3))</f>
        <v>0</v>
      </c>
      <c r="S19" s="29">
        <f ca="1">P19-R19</f>
        <v>0</v>
      </c>
      <c r="U19" s="74"/>
      <c r="V19" s="29"/>
      <c r="W19" s="76"/>
      <c r="X19" s="29"/>
      <c r="Y19" s="29"/>
      <c r="Z19" s="81"/>
      <c r="AA19" s="1"/>
      <c r="AB19" s="1"/>
      <c r="AC19" s="1"/>
    </row>
    <row r="20" spans="1:29" s="16" customFormat="1" ht="12" customHeight="1" x14ac:dyDescent="0.2">
      <c r="A20" s="22"/>
      <c r="B20" s="25" t="str">
        <f>IF(C20=0,"","Nr.")</f>
        <v/>
      </c>
      <c r="C20" s="113"/>
      <c r="D20" s="153"/>
      <c r="E20" s="153"/>
      <c r="F20" s="154"/>
      <c r="G20" s="26" t="str">
        <f t="shared" ref="G20:G39" si="4">IF(F20=0,"",VLOOKUP(vw_20,T$45:U$84,2,FALSE))</f>
        <v/>
      </c>
      <c r="H20" s="38">
        <f>IF(G20="",,ROUND(F20*G20,0))</f>
        <v>0</v>
      </c>
      <c r="I20" s="73">
        <f ca="1">+S19/100</f>
        <v>0</v>
      </c>
      <c r="J20" s="38">
        <f ca="1">IF(I20="",,ROUND(H20*I20,0))</f>
        <v>0</v>
      </c>
      <c r="K20" s="73" t="str">
        <f>IF(F20=0,"","15.0%")</f>
        <v/>
      </c>
      <c r="L20" s="38">
        <f ca="1">IF($K17="",,ROUND($K17*(H20-J20),0))</f>
        <v>0</v>
      </c>
      <c r="M20" s="34">
        <f ca="1">H20-J20+L20</f>
        <v>0</v>
      </c>
      <c r="N20" s="15"/>
      <c r="O20" s="15">
        <f t="shared" ca="1" si="0"/>
        <v>2001</v>
      </c>
      <c r="P20" s="29">
        <f t="shared" ca="1" si="1"/>
        <v>0</v>
      </c>
      <c r="Q20" s="16">
        <f t="shared" si="2"/>
        <v>1800</v>
      </c>
      <c r="R20" s="29">
        <f t="shared" ca="1" si="3"/>
        <v>0</v>
      </c>
      <c r="S20" s="29">
        <f ca="1">P20-R20</f>
        <v>0</v>
      </c>
      <c r="U20" s="15"/>
      <c r="V20" s="29"/>
      <c r="W20" s="76"/>
      <c r="X20" s="29"/>
      <c r="Y20" s="29"/>
      <c r="Z20" s="81"/>
      <c r="AA20" s="1"/>
      <c r="AB20" s="1"/>
      <c r="AC20" s="1"/>
    </row>
    <row r="21" spans="1:29" s="16" customFormat="1" ht="12" customHeight="1" x14ac:dyDescent="0.2">
      <c r="A21" s="22"/>
      <c r="B21" s="25" t="str">
        <f>IF(C21=0,"","Nr.")</f>
        <v/>
      </c>
      <c r="C21" s="113"/>
      <c r="D21" s="153"/>
      <c r="E21" s="153"/>
      <c r="F21" s="154"/>
      <c r="G21" s="26" t="str">
        <f t="shared" si="4"/>
        <v/>
      </c>
      <c r="H21" s="38">
        <f>IF(G21="",,ROUND(F21*G21,0))</f>
        <v>0</v>
      </c>
      <c r="I21" s="73">
        <f t="shared" ref="I21:I39" ca="1" si="5">+S20/100</f>
        <v>0</v>
      </c>
      <c r="J21" s="38">
        <f ca="1">IF(I21="",,ROUND(H21*I21,0))</f>
        <v>0</v>
      </c>
      <c r="K21" s="73" t="str">
        <f t="shared" ref="K21:K39" si="6">IF(F21=0,"","15.0%")</f>
        <v/>
      </c>
      <c r="L21" s="38">
        <f ca="1">IF($K17="",,ROUND($K17*(H21-J21),0))</f>
        <v>0</v>
      </c>
      <c r="M21" s="34">
        <f ca="1">H21-J21+L21</f>
        <v>0</v>
      </c>
      <c r="N21" s="15"/>
      <c r="O21" s="15">
        <f t="shared" ca="1" si="0"/>
        <v>2001</v>
      </c>
      <c r="P21" s="29">
        <f t="shared" ca="1" si="1"/>
        <v>0</v>
      </c>
      <c r="Q21" s="16">
        <f t="shared" si="2"/>
        <v>1800</v>
      </c>
      <c r="R21" s="29">
        <f t="shared" ca="1" si="3"/>
        <v>0</v>
      </c>
      <c r="S21" s="29">
        <f t="shared" ref="S21:S38" ca="1" si="7">P21-R21</f>
        <v>0</v>
      </c>
      <c r="U21" s="15"/>
      <c r="V21" s="29"/>
      <c r="W21" s="76"/>
      <c r="X21" s="29"/>
      <c r="Y21" s="29"/>
      <c r="Z21" s="81"/>
      <c r="AA21" s="1"/>
      <c r="AB21" s="1"/>
      <c r="AC21" s="1"/>
    </row>
    <row r="22" spans="1:29" s="16" customFormat="1" ht="12" customHeight="1" x14ac:dyDescent="0.2">
      <c r="A22" s="22"/>
      <c r="B22" s="25" t="str">
        <f t="shared" ref="B22:B39" si="8">IF(C22=0,"","Nr.")</f>
        <v/>
      </c>
      <c r="C22" s="113"/>
      <c r="D22" s="153"/>
      <c r="E22" s="153"/>
      <c r="F22" s="154"/>
      <c r="G22" s="26" t="str">
        <f t="shared" si="4"/>
        <v/>
      </c>
      <c r="H22" s="38">
        <f t="shared" ref="H22:H39" si="9">IF(G22="",,ROUND(F22*G22,0))</f>
        <v>0</v>
      </c>
      <c r="I22" s="73">
        <f t="shared" ca="1" si="5"/>
        <v>0</v>
      </c>
      <c r="J22" s="38">
        <f t="shared" ref="J22:J39" ca="1" si="10">IF(I22="",,ROUND(H22*I22,0))</f>
        <v>0</v>
      </c>
      <c r="K22" s="73" t="str">
        <f t="shared" si="6"/>
        <v/>
      </c>
      <c r="L22" s="38">
        <f ca="1">IF($K17="",,ROUND($K17*(H22-J22),0))</f>
        <v>0</v>
      </c>
      <c r="M22" s="34">
        <f t="shared" ref="M22:M39" ca="1" si="11">H22-J22+L22</f>
        <v>0</v>
      </c>
      <c r="N22" s="15"/>
      <c r="O22" s="15">
        <f t="shared" ca="1" si="0"/>
        <v>2001</v>
      </c>
      <c r="P22" s="29">
        <f t="shared" ca="1" si="1"/>
        <v>0</v>
      </c>
      <c r="Q22" s="16">
        <f t="shared" si="2"/>
        <v>1800</v>
      </c>
      <c r="R22" s="29">
        <f t="shared" ca="1" si="3"/>
        <v>0</v>
      </c>
      <c r="S22" s="29">
        <f t="shared" ca="1" si="7"/>
        <v>0</v>
      </c>
      <c r="U22" s="15"/>
      <c r="V22" s="29"/>
      <c r="W22" s="76"/>
      <c r="X22" s="29"/>
      <c r="Y22" s="29"/>
      <c r="Z22" s="81"/>
      <c r="AA22" s="1"/>
      <c r="AB22" s="1"/>
      <c r="AC22" s="1"/>
    </row>
    <row r="23" spans="1:29" s="16" customFormat="1" ht="12" customHeight="1" x14ac:dyDescent="0.2">
      <c r="A23" s="22"/>
      <c r="B23" s="25" t="str">
        <f t="shared" si="8"/>
        <v/>
      </c>
      <c r="C23" s="113"/>
      <c r="D23" s="153"/>
      <c r="E23" s="153"/>
      <c r="F23" s="154"/>
      <c r="G23" s="26" t="str">
        <f t="shared" si="4"/>
        <v/>
      </c>
      <c r="H23" s="38">
        <f t="shared" si="9"/>
        <v>0</v>
      </c>
      <c r="I23" s="73">
        <f t="shared" ca="1" si="5"/>
        <v>0</v>
      </c>
      <c r="J23" s="38">
        <f t="shared" ca="1" si="10"/>
        <v>0</v>
      </c>
      <c r="K23" s="73" t="str">
        <f t="shared" si="6"/>
        <v/>
      </c>
      <c r="L23" s="38">
        <f ca="1">IF($K17="",,ROUND($K17*(H23-J23),0))</f>
        <v>0</v>
      </c>
      <c r="M23" s="34">
        <f t="shared" ca="1" si="11"/>
        <v>0</v>
      </c>
      <c r="N23" s="15"/>
      <c r="O23" s="15">
        <f t="shared" ca="1" si="0"/>
        <v>2001</v>
      </c>
      <c r="P23" s="29">
        <f t="shared" ca="1" si="1"/>
        <v>0</v>
      </c>
      <c r="Q23" s="16">
        <f t="shared" si="2"/>
        <v>1800</v>
      </c>
      <c r="R23" s="29">
        <f t="shared" ca="1" si="3"/>
        <v>0</v>
      </c>
      <c r="S23" s="29">
        <f t="shared" ca="1" si="7"/>
        <v>0</v>
      </c>
      <c r="U23" s="15"/>
      <c r="V23" s="29"/>
      <c r="W23" s="76"/>
      <c r="X23" s="29"/>
      <c r="Y23" s="29"/>
      <c r="Z23" s="81"/>
      <c r="AA23" s="1"/>
      <c r="AB23" s="1"/>
      <c r="AC23" s="1"/>
    </row>
    <row r="24" spans="1:29" s="16" customFormat="1" ht="12" customHeight="1" x14ac:dyDescent="0.2">
      <c r="A24" s="22"/>
      <c r="B24" s="25" t="str">
        <f t="shared" si="8"/>
        <v/>
      </c>
      <c r="C24" s="113"/>
      <c r="D24" s="153"/>
      <c r="E24" s="153"/>
      <c r="F24" s="154"/>
      <c r="G24" s="26" t="str">
        <f t="shared" si="4"/>
        <v/>
      </c>
      <c r="H24" s="38">
        <f t="shared" si="9"/>
        <v>0</v>
      </c>
      <c r="I24" s="73">
        <f t="shared" ca="1" si="5"/>
        <v>0</v>
      </c>
      <c r="J24" s="38">
        <f t="shared" ca="1" si="10"/>
        <v>0</v>
      </c>
      <c r="K24" s="73" t="str">
        <f t="shared" si="6"/>
        <v/>
      </c>
      <c r="L24" s="38">
        <f ca="1">IF($K17="",,ROUND($K17*(H24-J24),0))</f>
        <v>0</v>
      </c>
      <c r="M24" s="34">
        <f t="shared" ca="1" si="11"/>
        <v>0</v>
      </c>
      <c r="N24" s="15"/>
      <c r="O24" s="15">
        <f t="shared" ca="1" si="0"/>
        <v>2001</v>
      </c>
      <c r="P24" s="29">
        <f t="shared" ca="1" si="1"/>
        <v>0</v>
      </c>
      <c r="Q24" s="16">
        <f t="shared" si="2"/>
        <v>1800</v>
      </c>
      <c r="R24" s="29">
        <f t="shared" ca="1" si="3"/>
        <v>0</v>
      </c>
      <c r="S24" s="29">
        <f t="shared" ca="1" si="7"/>
        <v>0</v>
      </c>
      <c r="U24" s="15"/>
      <c r="V24" s="29"/>
      <c r="W24" s="76"/>
      <c r="X24" s="29"/>
      <c r="Y24" s="29"/>
      <c r="Z24" s="81"/>
      <c r="AA24" s="1"/>
      <c r="AB24" s="1"/>
      <c r="AC24" s="1"/>
    </row>
    <row r="25" spans="1:29" s="16" customFormat="1" ht="12" customHeight="1" x14ac:dyDescent="0.2">
      <c r="A25" s="22"/>
      <c r="B25" s="25" t="str">
        <f t="shared" si="8"/>
        <v/>
      </c>
      <c r="C25" s="113"/>
      <c r="D25" s="153"/>
      <c r="E25" s="153"/>
      <c r="F25" s="154"/>
      <c r="G25" s="26" t="str">
        <f t="shared" si="4"/>
        <v/>
      </c>
      <c r="H25" s="38">
        <f t="shared" si="9"/>
        <v>0</v>
      </c>
      <c r="I25" s="73">
        <f t="shared" ca="1" si="5"/>
        <v>0</v>
      </c>
      <c r="J25" s="38">
        <f t="shared" ca="1" si="10"/>
        <v>0</v>
      </c>
      <c r="K25" s="73" t="str">
        <f t="shared" si="6"/>
        <v/>
      </c>
      <c r="L25" s="38">
        <f ca="1">IF($K17="",,ROUND($K17*(H25-J25),0))</f>
        <v>0</v>
      </c>
      <c r="M25" s="34">
        <f t="shared" ca="1" si="11"/>
        <v>0</v>
      </c>
      <c r="N25" s="15"/>
      <c r="O25" s="15">
        <f t="shared" ca="1" si="0"/>
        <v>2001</v>
      </c>
      <c r="P25" s="29">
        <f t="shared" ca="1" si="1"/>
        <v>0</v>
      </c>
      <c r="Q25" s="16">
        <f t="shared" si="2"/>
        <v>1800</v>
      </c>
      <c r="R25" s="29">
        <f t="shared" ca="1" si="3"/>
        <v>0</v>
      </c>
      <c r="S25" s="29">
        <f ca="1">P25-R25</f>
        <v>0</v>
      </c>
      <c r="U25" s="15"/>
      <c r="V25" s="29"/>
      <c r="W25" s="76"/>
      <c r="X25" s="29"/>
      <c r="Y25" s="29"/>
      <c r="Z25" s="81"/>
      <c r="AA25" s="1"/>
      <c r="AB25" s="1"/>
      <c r="AC25" s="1"/>
    </row>
    <row r="26" spans="1:29" s="16" customFormat="1" ht="12" customHeight="1" x14ac:dyDescent="0.2">
      <c r="A26" s="22"/>
      <c r="B26" s="25" t="str">
        <f t="shared" si="8"/>
        <v/>
      </c>
      <c r="C26" s="113"/>
      <c r="D26" s="153"/>
      <c r="E26" s="153"/>
      <c r="F26" s="154"/>
      <c r="G26" s="26" t="str">
        <f t="shared" si="4"/>
        <v/>
      </c>
      <c r="H26" s="38">
        <f>IF(G26="",,ROUND(F26*G26,0))</f>
        <v>0</v>
      </c>
      <c r="I26" s="73">
        <f t="shared" ca="1" si="5"/>
        <v>0</v>
      </c>
      <c r="J26" s="38">
        <f ca="1">IF(I26="",,ROUND(H26*I26,0))</f>
        <v>0</v>
      </c>
      <c r="K26" s="73" t="str">
        <f t="shared" si="6"/>
        <v/>
      </c>
      <c r="L26" s="38">
        <f ca="1">IF($K17="",,ROUND($K17*(H26-J26),0))</f>
        <v>0</v>
      </c>
      <c r="M26" s="34">
        <f t="shared" ca="1" si="11"/>
        <v>0</v>
      </c>
      <c r="N26" s="15"/>
      <c r="O26" s="15">
        <f t="shared" ca="1" si="0"/>
        <v>2001</v>
      </c>
      <c r="P26" s="29">
        <f t="shared" ca="1" si="1"/>
        <v>0</v>
      </c>
      <c r="Q26" s="16">
        <f t="shared" si="2"/>
        <v>1800</v>
      </c>
      <c r="R26" s="29">
        <f t="shared" ca="1" si="3"/>
        <v>0</v>
      </c>
      <c r="S26" s="29">
        <f ca="1">P26-R26</f>
        <v>0</v>
      </c>
      <c r="U26" s="15"/>
      <c r="V26" s="29"/>
      <c r="W26" s="76"/>
      <c r="X26" s="29"/>
      <c r="Y26" s="29"/>
      <c r="Z26" s="81"/>
      <c r="AA26" s="1"/>
      <c r="AB26" s="1"/>
      <c r="AC26" s="1"/>
    </row>
    <row r="27" spans="1:29" s="16" customFormat="1" ht="12" customHeight="1" x14ac:dyDescent="0.2">
      <c r="A27" s="22"/>
      <c r="B27" s="25" t="str">
        <f t="shared" si="8"/>
        <v/>
      </c>
      <c r="C27" s="113"/>
      <c r="D27" s="153"/>
      <c r="E27" s="153"/>
      <c r="F27" s="154"/>
      <c r="G27" s="26" t="str">
        <f t="shared" si="4"/>
        <v/>
      </c>
      <c r="H27" s="38">
        <f>IF(G27="",,ROUND(F27*G27,0))</f>
        <v>0</v>
      </c>
      <c r="I27" s="73">
        <f t="shared" ca="1" si="5"/>
        <v>0</v>
      </c>
      <c r="J27" s="38">
        <f ca="1">IF(I27="",,ROUND(H27*I27,0))</f>
        <v>0</v>
      </c>
      <c r="K27" s="73" t="str">
        <f t="shared" si="6"/>
        <v/>
      </c>
      <c r="L27" s="38">
        <f ca="1">IF($K17="",,ROUND($K17*(H27-J27),0))</f>
        <v>0</v>
      </c>
      <c r="M27" s="34">
        <f t="shared" ca="1" si="11"/>
        <v>0</v>
      </c>
      <c r="N27" s="15"/>
      <c r="O27" s="15">
        <f t="shared" ca="1" si="0"/>
        <v>2001</v>
      </c>
      <c r="P27" s="29">
        <f t="shared" ca="1" si="1"/>
        <v>0</v>
      </c>
      <c r="Q27" s="16">
        <f t="shared" si="2"/>
        <v>1800</v>
      </c>
      <c r="R27" s="29">
        <f t="shared" ca="1" si="3"/>
        <v>0</v>
      </c>
      <c r="S27" s="29">
        <f ca="1">P27-R27</f>
        <v>0</v>
      </c>
      <c r="U27" s="15"/>
      <c r="V27" s="29"/>
      <c r="W27" s="76"/>
      <c r="X27" s="29"/>
      <c r="Y27" s="29"/>
      <c r="Z27" s="81"/>
      <c r="AA27" s="1"/>
      <c r="AB27" s="1"/>
      <c r="AC27" s="1"/>
    </row>
    <row r="28" spans="1:29" s="16" customFormat="1" ht="12" customHeight="1" x14ac:dyDescent="0.2">
      <c r="A28" s="22"/>
      <c r="B28" s="25" t="str">
        <f t="shared" si="8"/>
        <v/>
      </c>
      <c r="C28" s="113"/>
      <c r="D28" s="153"/>
      <c r="E28" s="153"/>
      <c r="F28" s="154"/>
      <c r="G28" s="26" t="str">
        <f t="shared" si="4"/>
        <v/>
      </c>
      <c r="H28" s="38">
        <f>IF(G28="",,ROUND(F28*G28,0))</f>
        <v>0</v>
      </c>
      <c r="I28" s="73">
        <f t="shared" ca="1" si="5"/>
        <v>0</v>
      </c>
      <c r="J28" s="38">
        <f ca="1">IF(I28="",,ROUND(H28*I28,0))</f>
        <v>0</v>
      </c>
      <c r="K28" s="73" t="str">
        <f t="shared" si="6"/>
        <v/>
      </c>
      <c r="L28" s="38">
        <f ca="1">IF($K17="",,ROUND($K17*(H28-J28),0))</f>
        <v>0</v>
      </c>
      <c r="M28" s="34">
        <f t="shared" ca="1" si="11"/>
        <v>0</v>
      </c>
      <c r="N28" s="15"/>
      <c r="O28" s="15">
        <f t="shared" ca="1" si="0"/>
        <v>2001</v>
      </c>
      <c r="P28" s="29">
        <f t="shared" ca="1" si="1"/>
        <v>0</v>
      </c>
      <c r="Q28" s="16">
        <f t="shared" si="2"/>
        <v>1800</v>
      </c>
      <c r="R28" s="29">
        <f t="shared" ca="1" si="3"/>
        <v>0</v>
      </c>
      <c r="S28" s="29">
        <f t="shared" ca="1" si="7"/>
        <v>0</v>
      </c>
      <c r="U28" s="15"/>
      <c r="V28" s="29"/>
      <c r="W28" s="76"/>
      <c r="X28" s="29"/>
      <c r="Y28" s="29"/>
      <c r="Z28" s="81"/>
      <c r="AA28" s="1"/>
      <c r="AB28" s="1"/>
      <c r="AC28" s="1"/>
    </row>
    <row r="29" spans="1:29" s="16" customFormat="1" ht="12" customHeight="1" x14ac:dyDescent="0.2">
      <c r="A29" s="22"/>
      <c r="B29" s="25" t="str">
        <f t="shared" si="8"/>
        <v/>
      </c>
      <c r="C29" s="113"/>
      <c r="D29" s="153"/>
      <c r="E29" s="153"/>
      <c r="F29" s="154"/>
      <c r="G29" s="26" t="str">
        <f t="shared" si="4"/>
        <v/>
      </c>
      <c r="H29" s="38">
        <f t="shared" si="9"/>
        <v>0</v>
      </c>
      <c r="I29" s="73">
        <f t="shared" ca="1" si="5"/>
        <v>0</v>
      </c>
      <c r="J29" s="38">
        <f t="shared" ca="1" si="10"/>
        <v>0</v>
      </c>
      <c r="K29" s="73" t="str">
        <f t="shared" si="6"/>
        <v/>
      </c>
      <c r="L29" s="38">
        <f ca="1">IF($K17="",,ROUND($K17*(H29-J29),0))</f>
        <v>0</v>
      </c>
      <c r="M29" s="34">
        <f t="shared" ca="1" si="11"/>
        <v>0</v>
      </c>
      <c r="N29" s="15"/>
      <c r="O29" s="15">
        <f t="shared" ca="1" si="0"/>
        <v>2001</v>
      </c>
      <c r="P29" s="29">
        <f t="shared" ca="1" si="1"/>
        <v>0</v>
      </c>
      <c r="Q29" s="16">
        <f t="shared" si="2"/>
        <v>1800</v>
      </c>
      <c r="R29" s="29">
        <f t="shared" ca="1" si="3"/>
        <v>0</v>
      </c>
      <c r="S29" s="29">
        <f ca="1">P29-R29</f>
        <v>0</v>
      </c>
      <c r="U29" s="15"/>
      <c r="V29" s="29"/>
      <c r="W29" s="76"/>
      <c r="X29" s="29"/>
      <c r="Y29" s="29"/>
      <c r="Z29" s="81"/>
      <c r="AA29" s="1"/>
      <c r="AB29" s="1"/>
      <c r="AC29" s="1"/>
    </row>
    <row r="30" spans="1:29" s="16" customFormat="1" ht="12" customHeight="1" x14ac:dyDescent="0.2">
      <c r="A30" s="22"/>
      <c r="B30" s="25" t="str">
        <f t="shared" si="8"/>
        <v/>
      </c>
      <c r="C30" s="113"/>
      <c r="D30" s="153"/>
      <c r="E30" s="153"/>
      <c r="F30" s="154"/>
      <c r="G30" s="26" t="str">
        <f t="shared" si="4"/>
        <v/>
      </c>
      <c r="H30" s="38">
        <f>IF(G30="",,ROUND(F30*G30,0))</f>
        <v>0</v>
      </c>
      <c r="I30" s="73">
        <f t="shared" ca="1" si="5"/>
        <v>0</v>
      </c>
      <c r="J30" s="38">
        <f ca="1">IF(I30="",,ROUND(H30*I30,0))</f>
        <v>0</v>
      </c>
      <c r="K30" s="73" t="str">
        <f t="shared" si="6"/>
        <v/>
      </c>
      <c r="L30" s="38">
        <f ca="1">IF($K17="",,ROUND($K17*(H30-J30),0))</f>
        <v>0</v>
      </c>
      <c r="M30" s="34">
        <f t="shared" ca="1" si="11"/>
        <v>0</v>
      </c>
      <c r="N30" s="15"/>
      <c r="O30" s="15">
        <f t="shared" ca="1" si="0"/>
        <v>2001</v>
      </c>
      <c r="P30" s="29">
        <f t="shared" ca="1" si="1"/>
        <v>0</v>
      </c>
      <c r="Q30" s="16">
        <f t="shared" si="2"/>
        <v>1800</v>
      </c>
      <c r="R30" s="29">
        <f t="shared" ca="1" si="3"/>
        <v>0</v>
      </c>
      <c r="S30" s="29">
        <f t="shared" ca="1" si="7"/>
        <v>0</v>
      </c>
      <c r="U30" s="15"/>
      <c r="V30" s="29" t="s">
        <v>125</v>
      </c>
      <c r="W30" s="76"/>
      <c r="X30" s="29"/>
      <c r="Y30" s="29"/>
      <c r="Z30" s="81"/>
      <c r="AA30" s="1"/>
      <c r="AB30" s="1"/>
      <c r="AC30" s="1"/>
    </row>
    <row r="31" spans="1:29" s="16" customFormat="1" ht="12" customHeight="1" x14ac:dyDescent="0.2">
      <c r="A31" s="22"/>
      <c r="B31" s="25" t="str">
        <f t="shared" si="8"/>
        <v/>
      </c>
      <c r="C31" s="113"/>
      <c r="D31" s="153"/>
      <c r="E31" s="153"/>
      <c r="F31" s="154"/>
      <c r="G31" s="26" t="str">
        <f t="shared" si="4"/>
        <v/>
      </c>
      <c r="H31" s="38">
        <f t="shared" si="9"/>
        <v>0</v>
      </c>
      <c r="I31" s="73">
        <f t="shared" ca="1" si="5"/>
        <v>0</v>
      </c>
      <c r="J31" s="38">
        <f t="shared" ca="1" si="10"/>
        <v>0</v>
      </c>
      <c r="K31" s="73" t="str">
        <f t="shared" si="6"/>
        <v/>
      </c>
      <c r="L31" s="38">
        <f ca="1">IF($K17="",,ROUND($K17*(H31-J31),0))</f>
        <v>0</v>
      </c>
      <c r="M31" s="34">
        <f t="shared" ca="1" si="11"/>
        <v>0</v>
      </c>
      <c r="N31" s="15"/>
      <c r="O31" s="15">
        <f t="shared" ca="1" si="0"/>
        <v>2001</v>
      </c>
      <c r="P31" s="29">
        <f t="shared" ca="1" si="1"/>
        <v>0</v>
      </c>
      <c r="Q31" s="16">
        <f t="shared" si="2"/>
        <v>1800</v>
      </c>
      <c r="R31" s="29">
        <f t="shared" ca="1" si="3"/>
        <v>0</v>
      </c>
      <c r="S31" s="29">
        <f t="shared" ca="1" si="7"/>
        <v>0</v>
      </c>
      <c r="U31" s="15"/>
      <c r="V31" s="29" t="s">
        <v>125</v>
      </c>
      <c r="W31" s="76"/>
      <c r="X31" s="29"/>
      <c r="Y31" s="29"/>
      <c r="Z31" s="81"/>
      <c r="AA31" s="1"/>
      <c r="AB31" s="1"/>
      <c r="AC31" s="1"/>
    </row>
    <row r="32" spans="1:29" s="16" customFormat="1" ht="12" customHeight="1" x14ac:dyDescent="0.2">
      <c r="A32" s="22"/>
      <c r="B32" s="25" t="str">
        <f t="shared" si="8"/>
        <v/>
      </c>
      <c r="C32" s="113"/>
      <c r="D32" s="153"/>
      <c r="E32" s="153"/>
      <c r="F32" s="154"/>
      <c r="G32" s="26" t="str">
        <f t="shared" si="4"/>
        <v/>
      </c>
      <c r="H32" s="38">
        <f t="shared" si="9"/>
        <v>0</v>
      </c>
      <c r="I32" s="73">
        <f t="shared" ca="1" si="5"/>
        <v>0</v>
      </c>
      <c r="J32" s="38">
        <f t="shared" ca="1" si="10"/>
        <v>0</v>
      </c>
      <c r="K32" s="73" t="str">
        <f t="shared" si="6"/>
        <v/>
      </c>
      <c r="L32" s="38">
        <f ca="1">IF($K17="",,ROUND($K17*(H32-J32),0))</f>
        <v>0</v>
      </c>
      <c r="M32" s="34">
        <f t="shared" ca="1" si="11"/>
        <v>0</v>
      </c>
      <c r="N32" s="15"/>
      <c r="O32" s="15">
        <f t="shared" ca="1" si="0"/>
        <v>2001</v>
      </c>
      <c r="P32" s="29">
        <f t="shared" ca="1" si="1"/>
        <v>0</v>
      </c>
      <c r="Q32" s="16">
        <f t="shared" si="2"/>
        <v>1800</v>
      </c>
      <c r="R32" s="29">
        <f t="shared" ca="1" si="3"/>
        <v>0</v>
      </c>
      <c r="S32" s="29">
        <f t="shared" ca="1" si="7"/>
        <v>0</v>
      </c>
      <c r="U32" s="15"/>
      <c r="V32" s="29" t="s">
        <v>125</v>
      </c>
      <c r="W32" s="90"/>
      <c r="X32" s="29"/>
      <c r="Y32" s="29"/>
      <c r="Z32" s="81"/>
      <c r="AA32" s="1"/>
      <c r="AB32" s="1"/>
      <c r="AC32" s="1"/>
    </row>
    <row r="33" spans="1:29" s="16" customFormat="1" ht="12" customHeight="1" x14ac:dyDescent="0.2">
      <c r="A33" s="22"/>
      <c r="B33" s="25" t="str">
        <f t="shared" si="8"/>
        <v/>
      </c>
      <c r="C33" s="113"/>
      <c r="D33" s="153"/>
      <c r="E33" s="153"/>
      <c r="F33" s="154"/>
      <c r="G33" s="26" t="str">
        <f t="shared" si="4"/>
        <v/>
      </c>
      <c r="H33" s="38">
        <f t="shared" si="9"/>
        <v>0</v>
      </c>
      <c r="I33" s="73">
        <f t="shared" ca="1" si="5"/>
        <v>0</v>
      </c>
      <c r="J33" s="38">
        <f t="shared" ca="1" si="10"/>
        <v>0</v>
      </c>
      <c r="K33" s="73" t="str">
        <f t="shared" si="6"/>
        <v/>
      </c>
      <c r="L33" s="38">
        <f ca="1">IF($K17="",,ROUND($K17*(H33-J33),0))</f>
        <v>0</v>
      </c>
      <c r="M33" s="34">
        <f t="shared" ca="1" si="11"/>
        <v>0</v>
      </c>
      <c r="N33" s="15"/>
      <c r="O33" s="15">
        <f t="shared" ca="1" si="0"/>
        <v>2001</v>
      </c>
      <c r="P33" s="29">
        <f t="shared" ca="1" si="1"/>
        <v>0</v>
      </c>
      <c r="Q33" s="16">
        <f t="shared" si="2"/>
        <v>1800</v>
      </c>
      <c r="R33" s="29">
        <f t="shared" ca="1" si="3"/>
        <v>0</v>
      </c>
      <c r="S33" s="29">
        <f ca="1">P33-R33</f>
        <v>0</v>
      </c>
      <c r="U33" s="15"/>
      <c r="V33" s="29"/>
      <c r="W33" s="76"/>
      <c r="X33" s="29"/>
      <c r="Y33" s="29"/>
      <c r="Z33" s="81"/>
      <c r="AA33" s="1"/>
      <c r="AB33" s="1"/>
      <c r="AC33" s="1"/>
    </row>
    <row r="34" spans="1:29" s="16" customFormat="1" ht="12" customHeight="1" x14ac:dyDescent="0.2">
      <c r="A34" s="22"/>
      <c r="B34" s="25" t="str">
        <f t="shared" si="8"/>
        <v/>
      </c>
      <c r="C34" s="113"/>
      <c r="D34" s="153"/>
      <c r="E34" s="153"/>
      <c r="F34" s="154"/>
      <c r="G34" s="26" t="str">
        <f t="shared" si="4"/>
        <v/>
      </c>
      <c r="H34" s="38">
        <f>IF(G34="",,ROUND(F34*G34,0))</f>
        <v>0</v>
      </c>
      <c r="I34" s="73">
        <f t="shared" ca="1" si="5"/>
        <v>0</v>
      </c>
      <c r="J34" s="38">
        <f ca="1">IF(I34="",,ROUND(H34*I34,0))</f>
        <v>0</v>
      </c>
      <c r="K34" s="73" t="str">
        <f t="shared" si="6"/>
        <v/>
      </c>
      <c r="L34" s="38">
        <f ca="1">IF($K17="",,ROUND($K17*(H34-J34),0))</f>
        <v>0</v>
      </c>
      <c r="M34" s="34">
        <f t="shared" ca="1" si="11"/>
        <v>0</v>
      </c>
      <c r="N34" s="15"/>
      <c r="O34" s="15">
        <f t="shared" ca="1" si="0"/>
        <v>2001</v>
      </c>
      <c r="P34" s="29">
        <f t="shared" ca="1" si="1"/>
        <v>0</v>
      </c>
      <c r="Q34" s="16">
        <f t="shared" si="2"/>
        <v>1800</v>
      </c>
      <c r="R34" s="29">
        <f t="shared" ca="1" si="3"/>
        <v>0</v>
      </c>
      <c r="S34" s="29">
        <f t="shared" ca="1" si="7"/>
        <v>0</v>
      </c>
      <c r="U34" s="15"/>
      <c r="V34" s="29"/>
      <c r="W34" s="76"/>
      <c r="X34" s="29"/>
      <c r="Y34" s="29"/>
      <c r="Z34" s="81"/>
      <c r="AA34" s="1"/>
      <c r="AB34" s="1"/>
      <c r="AC34" s="1"/>
    </row>
    <row r="35" spans="1:29" s="16" customFormat="1" ht="12" customHeight="1" x14ac:dyDescent="0.2">
      <c r="A35" s="22"/>
      <c r="B35" s="25" t="str">
        <f t="shared" si="8"/>
        <v/>
      </c>
      <c r="C35" s="113"/>
      <c r="D35" s="153"/>
      <c r="E35" s="153"/>
      <c r="F35" s="154"/>
      <c r="G35" s="26" t="str">
        <f t="shared" si="4"/>
        <v/>
      </c>
      <c r="H35" s="38">
        <f t="shared" si="9"/>
        <v>0</v>
      </c>
      <c r="I35" s="73">
        <f t="shared" ca="1" si="5"/>
        <v>0</v>
      </c>
      <c r="J35" s="38">
        <f t="shared" ca="1" si="10"/>
        <v>0</v>
      </c>
      <c r="K35" s="73" t="str">
        <f t="shared" si="6"/>
        <v/>
      </c>
      <c r="L35" s="38">
        <f ca="1">IF($K17="",,ROUND($K17*(H35-J35),0))</f>
        <v>0</v>
      </c>
      <c r="M35" s="34">
        <f t="shared" ca="1" si="11"/>
        <v>0</v>
      </c>
      <c r="N35" s="15"/>
      <c r="O35" s="15">
        <f t="shared" ca="1" si="0"/>
        <v>2001</v>
      </c>
      <c r="P35" s="29">
        <f t="shared" ca="1" si="1"/>
        <v>0</v>
      </c>
      <c r="Q35" s="16">
        <f t="shared" si="2"/>
        <v>1800</v>
      </c>
      <c r="R35" s="29">
        <f t="shared" ca="1" si="3"/>
        <v>0</v>
      </c>
      <c r="S35" s="29">
        <f t="shared" ca="1" si="7"/>
        <v>0</v>
      </c>
      <c r="U35" s="15"/>
      <c r="V35" s="29"/>
      <c r="W35" s="76"/>
      <c r="X35" s="29"/>
      <c r="Y35" s="29"/>
      <c r="Z35" s="81"/>
      <c r="AA35" s="1"/>
      <c r="AB35" s="1"/>
      <c r="AC35" s="1"/>
    </row>
    <row r="36" spans="1:29" s="16" customFormat="1" ht="12" customHeight="1" x14ac:dyDescent="0.2">
      <c r="A36" s="22"/>
      <c r="B36" s="25" t="str">
        <f t="shared" si="8"/>
        <v/>
      </c>
      <c r="C36" s="113"/>
      <c r="D36" s="153"/>
      <c r="E36" s="153"/>
      <c r="F36" s="154"/>
      <c r="G36" s="26" t="str">
        <f t="shared" si="4"/>
        <v/>
      </c>
      <c r="H36" s="38">
        <f t="shared" si="9"/>
        <v>0</v>
      </c>
      <c r="I36" s="73">
        <f t="shared" ca="1" si="5"/>
        <v>0</v>
      </c>
      <c r="J36" s="38">
        <f t="shared" ca="1" si="10"/>
        <v>0</v>
      </c>
      <c r="K36" s="73" t="str">
        <f t="shared" si="6"/>
        <v/>
      </c>
      <c r="L36" s="38">
        <f ca="1">IF($K17="",,ROUND($K17*(H36-J36),0))</f>
        <v>0</v>
      </c>
      <c r="M36" s="34">
        <f t="shared" ca="1" si="11"/>
        <v>0</v>
      </c>
      <c r="N36" s="15"/>
      <c r="O36" s="15">
        <f t="shared" ca="1" si="0"/>
        <v>2001</v>
      </c>
      <c r="P36" s="29">
        <f t="shared" ca="1" si="1"/>
        <v>0</v>
      </c>
      <c r="Q36" s="16">
        <f t="shared" si="2"/>
        <v>1800</v>
      </c>
      <c r="R36" s="29">
        <f t="shared" ca="1" si="3"/>
        <v>0</v>
      </c>
      <c r="S36" s="29">
        <f t="shared" ca="1" si="7"/>
        <v>0</v>
      </c>
      <c r="U36" s="15"/>
      <c r="V36" s="29"/>
      <c r="W36" s="76"/>
      <c r="X36" s="29"/>
      <c r="Y36" s="29"/>
      <c r="Z36" s="81"/>
      <c r="AA36" s="1"/>
      <c r="AB36" s="1"/>
      <c r="AC36" s="1"/>
    </row>
    <row r="37" spans="1:29" s="16" customFormat="1" ht="12" customHeight="1" x14ac:dyDescent="0.2">
      <c r="A37" s="22"/>
      <c r="B37" s="25" t="str">
        <f t="shared" si="8"/>
        <v/>
      </c>
      <c r="C37" s="113"/>
      <c r="D37" s="153"/>
      <c r="E37" s="153"/>
      <c r="F37" s="154"/>
      <c r="G37" s="26" t="str">
        <f t="shared" si="4"/>
        <v/>
      </c>
      <c r="H37" s="38">
        <f t="shared" si="9"/>
        <v>0</v>
      </c>
      <c r="I37" s="73">
        <f t="shared" ca="1" si="5"/>
        <v>0</v>
      </c>
      <c r="J37" s="38">
        <f t="shared" ca="1" si="10"/>
        <v>0</v>
      </c>
      <c r="K37" s="73" t="str">
        <f t="shared" si="6"/>
        <v/>
      </c>
      <c r="L37" s="38">
        <f ca="1">IF($K17="",,ROUND($K17*(H37-J37),0))</f>
        <v>0</v>
      </c>
      <c r="M37" s="34">
        <f t="shared" ca="1" si="11"/>
        <v>0</v>
      </c>
      <c r="N37" s="15"/>
      <c r="O37" s="15">
        <f t="shared" ca="1" si="0"/>
        <v>2001</v>
      </c>
      <c r="P37" s="29">
        <f t="shared" ca="1" si="1"/>
        <v>0</v>
      </c>
      <c r="Q37" s="16">
        <f t="shared" si="2"/>
        <v>1800</v>
      </c>
      <c r="R37" s="29">
        <f t="shared" ca="1" si="3"/>
        <v>0</v>
      </c>
      <c r="S37" s="29">
        <f t="shared" ca="1" si="7"/>
        <v>0</v>
      </c>
      <c r="U37" s="15"/>
      <c r="V37" s="29"/>
      <c r="W37" s="76"/>
      <c r="X37" s="29"/>
      <c r="Y37" s="29"/>
      <c r="Z37" s="81"/>
      <c r="AA37" s="1"/>
      <c r="AB37" s="1"/>
      <c r="AC37" s="1"/>
    </row>
    <row r="38" spans="1:29" s="16" customFormat="1" ht="12" customHeight="1" x14ac:dyDescent="0.2">
      <c r="A38" s="22"/>
      <c r="B38" s="25" t="str">
        <f t="shared" si="8"/>
        <v/>
      </c>
      <c r="C38" s="113"/>
      <c r="D38" s="153"/>
      <c r="E38" s="153"/>
      <c r="F38" s="154"/>
      <c r="G38" s="26" t="str">
        <f t="shared" si="4"/>
        <v/>
      </c>
      <c r="H38" s="38">
        <f t="shared" si="9"/>
        <v>0</v>
      </c>
      <c r="I38" s="73">
        <f t="shared" ca="1" si="5"/>
        <v>0</v>
      </c>
      <c r="J38" s="38">
        <f t="shared" ca="1" si="10"/>
        <v>0</v>
      </c>
      <c r="K38" s="73" t="str">
        <f t="shared" si="6"/>
        <v/>
      </c>
      <c r="L38" s="38">
        <f ca="1">IF($K17="",,ROUND($K17*(H38-J38),0))</f>
        <v>0</v>
      </c>
      <c r="M38" s="34">
        <f t="shared" ca="1" si="11"/>
        <v>0</v>
      </c>
      <c r="N38" s="15"/>
      <c r="O38" s="15">
        <f t="shared" ca="1" si="0"/>
        <v>2001</v>
      </c>
      <c r="P38" s="29">
        <f t="shared" ca="1" si="1"/>
        <v>0</v>
      </c>
      <c r="Q38" s="16">
        <f t="shared" si="2"/>
        <v>1800</v>
      </c>
      <c r="R38" s="29">
        <f t="shared" ca="1" si="3"/>
        <v>0</v>
      </c>
      <c r="S38" s="29">
        <f t="shared" ca="1" si="7"/>
        <v>0</v>
      </c>
      <c r="U38" s="15"/>
      <c r="V38" s="29"/>
      <c r="W38" s="76"/>
      <c r="X38" s="29"/>
      <c r="Y38" s="29"/>
      <c r="Z38" s="81"/>
      <c r="AA38" s="1"/>
      <c r="AB38" s="1"/>
      <c r="AC38" s="1"/>
    </row>
    <row r="39" spans="1:29" s="19" customFormat="1" ht="12" customHeight="1" x14ac:dyDescent="0.2">
      <c r="A39" s="22"/>
      <c r="B39" s="25" t="str">
        <f t="shared" si="8"/>
        <v/>
      </c>
      <c r="C39" s="113"/>
      <c r="D39" s="153"/>
      <c r="E39" s="153"/>
      <c r="F39" s="154"/>
      <c r="G39" s="26" t="str">
        <f t="shared" si="4"/>
        <v/>
      </c>
      <c r="H39" s="38">
        <f t="shared" si="9"/>
        <v>0</v>
      </c>
      <c r="I39" s="73">
        <f t="shared" ca="1" si="5"/>
        <v>0</v>
      </c>
      <c r="J39" s="38">
        <f t="shared" ca="1" si="10"/>
        <v>0</v>
      </c>
      <c r="K39" s="73" t="str">
        <f t="shared" si="6"/>
        <v/>
      </c>
      <c r="L39" s="38">
        <f ca="1">IF($K17="",,ROUND($K17*(H39-J39),0))</f>
        <v>0</v>
      </c>
      <c r="M39" s="34">
        <f t="shared" ca="1" si="11"/>
        <v>0</v>
      </c>
      <c r="N39" s="21"/>
      <c r="O39" s="21"/>
      <c r="U39" s="85"/>
      <c r="V39" s="85"/>
      <c r="W39" s="76"/>
      <c r="X39" s="85"/>
      <c r="Y39" s="85"/>
      <c r="Z39" s="85"/>
      <c r="AA39" s="32"/>
      <c r="AB39" s="32"/>
      <c r="AC39" s="32"/>
    </row>
    <row r="40" spans="1:29" s="19" customFormat="1" ht="20.25" customHeight="1" x14ac:dyDescent="0.2">
      <c r="A40" s="49"/>
      <c r="B40" s="30"/>
      <c r="C40" s="30"/>
      <c r="D40" s="70"/>
      <c r="E40" s="31"/>
      <c r="F40" s="71"/>
      <c r="G40" s="31"/>
      <c r="H40" s="71"/>
      <c r="I40" s="31"/>
      <c r="J40" s="71"/>
      <c r="K40" s="170" t="s">
        <v>98</v>
      </c>
      <c r="L40" s="171"/>
      <c r="M40" s="40">
        <f ca="1">SUM(M20:M39)</f>
        <v>0</v>
      </c>
      <c r="N40" s="21"/>
      <c r="O40" s="21"/>
      <c r="U40" s="85"/>
      <c r="V40" s="85"/>
      <c r="W40" s="76"/>
      <c r="X40" s="85"/>
      <c r="Y40" s="85"/>
      <c r="Z40" s="85"/>
      <c r="AA40" s="32"/>
      <c r="AB40" s="32"/>
      <c r="AC40" s="32"/>
    </row>
    <row r="41" spans="1:29" s="120" customFormat="1" ht="12.95" customHeight="1" x14ac:dyDescent="0.2">
      <c r="A41" s="114"/>
      <c r="B41" s="115"/>
      <c r="C41" s="115"/>
      <c r="D41" s="116"/>
      <c r="E41" s="117"/>
      <c r="F41" s="117"/>
      <c r="G41" s="117"/>
      <c r="H41" s="117"/>
      <c r="I41" s="117"/>
      <c r="J41" s="117"/>
      <c r="K41" s="174" t="s">
        <v>106</v>
      </c>
      <c r="L41" s="175"/>
      <c r="M41" s="118">
        <f ca="1">M15+M40</f>
        <v>0</v>
      </c>
      <c r="N41" s="119"/>
      <c r="O41" s="119"/>
      <c r="U41" s="121"/>
      <c r="V41" s="121"/>
      <c r="W41" s="122"/>
      <c r="X41" s="121"/>
      <c r="Y41" s="121"/>
      <c r="Z41" s="121"/>
      <c r="AA41" s="123"/>
      <c r="AB41" s="123"/>
      <c r="AC41" s="123"/>
    </row>
    <row r="42" spans="1:29" s="122" customFormat="1" ht="12.95" customHeight="1" x14ac:dyDescent="0.2">
      <c r="A42" s="124" t="s">
        <v>112</v>
      </c>
      <c r="B42" s="125"/>
      <c r="C42" s="125"/>
      <c r="D42" s="126"/>
      <c r="E42" s="127"/>
      <c r="F42" s="127"/>
      <c r="G42" s="127"/>
      <c r="H42" s="127"/>
      <c r="I42" s="127"/>
      <c r="J42" s="128"/>
      <c r="K42" s="112" t="s">
        <v>163</v>
      </c>
      <c r="L42" s="129"/>
      <c r="M42" s="130">
        <f ca="1">+VWv20J*L42</f>
        <v>0</v>
      </c>
      <c r="O42" s="131" t="s">
        <v>99</v>
      </c>
      <c r="P42" s="132"/>
      <c r="Q42" s="133"/>
    </row>
    <row r="43" spans="1:29" ht="12.75" customHeight="1" x14ac:dyDescent="0.2">
      <c r="O43" s="87" t="s">
        <v>100</v>
      </c>
      <c r="P43" s="88"/>
      <c r="Q43" s="89"/>
    </row>
    <row r="44" spans="1:29" ht="12.75" customHeight="1" x14ac:dyDescent="0.2">
      <c r="A44" s="159" t="s">
        <v>160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O44" s="92" t="s">
        <v>2</v>
      </c>
      <c r="Q44" s="92" t="s">
        <v>107</v>
      </c>
      <c r="T44" s="89" t="s">
        <v>102</v>
      </c>
      <c r="W44" s="76" t="s">
        <v>114</v>
      </c>
      <c r="X44" s="90" t="s">
        <v>113</v>
      </c>
    </row>
    <row r="45" spans="1:29" ht="12.75" customHeight="1" x14ac:dyDescent="0.2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O45" s="92">
        <v>0</v>
      </c>
      <c r="Q45" s="93">
        <v>0</v>
      </c>
      <c r="T45" s="94">
        <v>1980</v>
      </c>
      <c r="U45" s="95">
        <v>5.6</v>
      </c>
      <c r="W45" s="76" t="s">
        <v>16</v>
      </c>
    </row>
    <row r="46" spans="1:29" ht="12.75" customHeight="1" x14ac:dyDescent="0.2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O46" s="92">
        <v>1</v>
      </c>
      <c r="P46" s="92"/>
      <c r="Q46" s="93">
        <v>0.2</v>
      </c>
      <c r="T46" s="94">
        <v>1981</v>
      </c>
      <c r="U46" s="95">
        <v>6</v>
      </c>
      <c r="W46" s="76" t="s">
        <v>17</v>
      </c>
    </row>
    <row r="47" spans="1:29" ht="12.75" customHeight="1" x14ac:dyDescent="0.2">
      <c r="A47" s="180" t="s">
        <v>164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O47" s="92">
        <v>3</v>
      </c>
      <c r="P47" s="92"/>
      <c r="Q47" s="93">
        <v>1</v>
      </c>
      <c r="T47" s="94">
        <v>1983</v>
      </c>
      <c r="U47" s="95">
        <v>6.8</v>
      </c>
      <c r="W47" s="76" t="s">
        <v>20</v>
      </c>
    </row>
    <row r="48" spans="1:29" ht="12.75" customHeight="1" x14ac:dyDescent="0.2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O48" s="92">
        <v>4</v>
      </c>
      <c r="P48" s="92"/>
      <c r="Q48" s="93">
        <v>1.5</v>
      </c>
      <c r="T48" s="94">
        <v>1984</v>
      </c>
      <c r="U48" s="95">
        <v>6.8</v>
      </c>
      <c r="W48" s="76" t="s">
        <v>19</v>
      </c>
    </row>
    <row r="49" spans="1:23" ht="12.75" customHeight="1" x14ac:dyDescent="0.2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O49" s="92">
        <v>5</v>
      </c>
      <c r="P49" s="92"/>
      <c r="Q49" s="93">
        <v>2</v>
      </c>
      <c r="T49" s="94">
        <v>1985</v>
      </c>
      <c r="U49" s="95">
        <v>6.8</v>
      </c>
      <c r="W49" s="76" t="s">
        <v>8</v>
      </c>
    </row>
    <row r="50" spans="1:23" ht="8.4499999999999993" customHeight="1" x14ac:dyDescent="0.2">
      <c r="A50" s="137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04"/>
      <c r="O50" s="92">
        <v>6</v>
      </c>
      <c r="P50" s="92"/>
      <c r="Q50" s="93">
        <v>2.4</v>
      </c>
      <c r="T50" s="94">
        <v>1986</v>
      </c>
      <c r="U50" s="95">
        <v>6.8</v>
      </c>
      <c r="W50" s="76" t="s">
        <v>23</v>
      </c>
    </row>
    <row r="51" spans="1:23" ht="12.6" hidden="1" customHeight="1" x14ac:dyDescent="0.2">
      <c r="A51" s="157" t="s">
        <v>161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04"/>
      <c r="O51" s="92">
        <v>7</v>
      </c>
      <c r="P51" s="92"/>
      <c r="Q51" s="93">
        <v>2.8</v>
      </c>
      <c r="T51" s="94">
        <v>1987</v>
      </c>
      <c r="U51" s="95">
        <v>7</v>
      </c>
      <c r="W51" s="76" t="s">
        <v>25</v>
      </c>
    </row>
    <row r="52" spans="1:23" ht="12.75" customHeight="1" x14ac:dyDescent="0.2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04"/>
      <c r="O52" s="92">
        <v>8</v>
      </c>
      <c r="P52" s="92"/>
      <c r="Q52" s="93">
        <v>3.2</v>
      </c>
      <c r="T52" s="94">
        <v>1988</v>
      </c>
      <c r="U52" s="95">
        <v>7.2</v>
      </c>
      <c r="W52" s="76" t="s">
        <v>21</v>
      </c>
    </row>
    <row r="53" spans="1:23" ht="12.75" customHeight="1" x14ac:dyDescent="0.2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05"/>
      <c r="O53" s="92">
        <v>9</v>
      </c>
      <c r="P53" s="92"/>
      <c r="Q53" s="93">
        <v>3.6</v>
      </c>
      <c r="T53" s="94">
        <v>1989</v>
      </c>
      <c r="U53" s="95">
        <v>7.8</v>
      </c>
      <c r="W53" s="76" t="s">
        <v>10</v>
      </c>
    </row>
    <row r="54" spans="1:23" ht="12.75" customHeight="1" x14ac:dyDescent="0.2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O54" s="92">
        <v>10</v>
      </c>
      <c r="P54" s="92"/>
      <c r="Q54" s="93">
        <v>4</v>
      </c>
      <c r="T54" s="94">
        <v>1990</v>
      </c>
      <c r="U54" s="95">
        <v>8.3000000000000007</v>
      </c>
      <c r="W54" s="76" t="s">
        <v>9</v>
      </c>
    </row>
    <row r="55" spans="1:23" ht="12.75" customHeight="1" x14ac:dyDescent="0.2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O55" s="92">
        <v>11</v>
      </c>
      <c r="P55" s="92"/>
      <c r="Q55" s="93">
        <v>4.4000000000000004</v>
      </c>
      <c r="T55" s="94">
        <v>1991</v>
      </c>
      <c r="U55" s="95">
        <v>8.9</v>
      </c>
      <c r="W55" s="76" t="s">
        <v>18</v>
      </c>
    </row>
    <row r="56" spans="1:23" ht="12.75" customHeight="1" x14ac:dyDescent="0.2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O56" s="92">
        <v>12</v>
      </c>
      <c r="P56" s="92"/>
      <c r="Q56" s="93">
        <v>4.8</v>
      </c>
      <c r="T56" s="94">
        <v>1992</v>
      </c>
      <c r="U56" s="95">
        <v>9.1999999999999993</v>
      </c>
      <c r="W56" s="76" t="s">
        <v>24</v>
      </c>
    </row>
    <row r="57" spans="1:23" ht="12.75" customHeight="1" x14ac:dyDescent="0.2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O57" s="92">
        <v>13</v>
      </c>
      <c r="P57" s="92"/>
      <c r="Q57" s="93">
        <v>5.2</v>
      </c>
      <c r="T57" s="94">
        <v>1993</v>
      </c>
      <c r="U57" s="95">
        <v>9.1999999999999993</v>
      </c>
      <c r="W57" s="76" t="s">
        <v>31</v>
      </c>
    </row>
    <row r="58" spans="1:23" ht="12.75" customHeight="1" x14ac:dyDescent="0.2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O58" s="92">
        <v>14</v>
      </c>
      <c r="P58" s="92"/>
      <c r="Q58" s="93">
        <v>5.6</v>
      </c>
      <c r="T58" s="94">
        <v>1994</v>
      </c>
      <c r="U58" s="95">
        <v>9.1999999999999993</v>
      </c>
      <c r="W58" s="76" t="s">
        <v>29</v>
      </c>
    </row>
    <row r="59" spans="1:23" ht="12.75" customHeight="1" x14ac:dyDescent="0.2">
      <c r="O59" s="92">
        <v>15</v>
      </c>
      <c r="P59" s="92"/>
      <c r="Q59" s="93">
        <v>6</v>
      </c>
      <c r="T59" s="94">
        <v>1995</v>
      </c>
      <c r="U59" s="95">
        <v>9.1999999999999993</v>
      </c>
      <c r="W59" s="76" t="s">
        <v>22</v>
      </c>
    </row>
    <row r="60" spans="1:23" ht="12.75" customHeight="1" x14ac:dyDescent="0.2">
      <c r="A60" s="161" t="s">
        <v>127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O60" s="92">
        <v>16</v>
      </c>
      <c r="P60" s="92"/>
      <c r="Q60" s="93">
        <v>6.4</v>
      </c>
      <c r="T60" s="94">
        <v>1996</v>
      </c>
      <c r="U60" s="95">
        <v>9.1999999999999993</v>
      </c>
      <c r="W60" s="76" t="s">
        <v>27</v>
      </c>
    </row>
    <row r="61" spans="1:23" ht="12.75" customHeight="1" x14ac:dyDescent="0.2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O61" s="92">
        <v>17</v>
      </c>
      <c r="P61" s="92"/>
      <c r="Q61" s="93">
        <v>6.8</v>
      </c>
      <c r="T61" s="94">
        <v>1997</v>
      </c>
      <c r="U61" s="95">
        <v>9.1999999999999993</v>
      </c>
      <c r="W61" s="76" t="s">
        <v>28</v>
      </c>
    </row>
    <row r="62" spans="1:23" ht="12.75" customHeight="1" x14ac:dyDescent="0.2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O62" s="92">
        <v>18</v>
      </c>
      <c r="P62" s="92"/>
      <c r="Q62" s="93">
        <v>7.2</v>
      </c>
      <c r="T62" s="94">
        <v>1998</v>
      </c>
      <c r="U62" s="95">
        <v>9.1999999999999993</v>
      </c>
      <c r="W62" s="76" t="s">
        <v>26</v>
      </c>
    </row>
    <row r="63" spans="1:23" ht="12.75" customHeight="1" x14ac:dyDescent="0.2">
      <c r="O63" s="92">
        <v>19</v>
      </c>
      <c r="P63" s="92"/>
      <c r="Q63" s="93">
        <v>7.6</v>
      </c>
      <c r="T63" s="94">
        <v>1999</v>
      </c>
      <c r="U63" s="95">
        <v>9.1999999999999993</v>
      </c>
      <c r="W63" s="76" t="s">
        <v>33</v>
      </c>
    </row>
    <row r="64" spans="1:23" ht="12.75" customHeight="1" x14ac:dyDescent="0.2">
      <c r="O64" s="92">
        <v>20</v>
      </c>
      <c r="P64" s="92"/>
      <c r="Q64" s="93">
        <v>8</v>
      </c>
      <c r="T64" s="94">
        <v>2000</v>
      </c>
      <c r="U64" s="95">
        <v>9.1999999999999993</v>
      </c>
      <c r="W64" s="76" t="s">
        <v>34</v>
      </c>
    </row>
    <row r="65" spans="1:23" ht="12.75" customHeight="1" x14ac:dyDescent="0.2">
      <c r="A65" s="90" t="s">
        <v>165</v>
      </c>
      <c r="O65" s="92">
        <v>21</v>
      </c>
      <c r="P65" s="92"/>
      <c r="Q65" s="93">
        <v>8.6</v>
      </c>
      <c r="T65" s="94">
        <v>2001</v>
      </c>
      <c r="U65" s="95">
        <v>9.1999999999999993</v>
      </c>
      <c r="W65" s="76" t="s">
        <v>38</v>
      </c>
    </row>
    <row r="66" spans="1:23" ht="12.75" customHeight="1" x14ac:dyDescent="0.2">
      <c r="A66" s="90"/>
      <c r="O66" s="92">
        <v>22</v>
      </c>
      <c r="P66" s="92"/>
      <c r="Q66" s="93">
        <v>9.1999999999999993</v>
      </c>
      <c r="T66" s="94">
        <v>2002</v>
      </c>
      <c r="U66" s="95">
        <v>9.1999999999999993</v>
      </c>
      <c r="W66" s="76" t="s">
        <v>32</v>
      </c>
    </row>
    <row r="67" spans="1:23" x14ac:dyDescent="0.2">
      <c r="O67" s="92">
        <v>23</v>
      </c>
      <c r="P67" s="92"/>
      <c r="Q67" s="93">
        <v>9.8000000000000007</v>
      </c>
      <c r="T67" s="94">
        <v>2003</v>
      </c>
      <c r="U67" s="95">
        <v>9.1999999999999993</v>
      </c>
      <c r="W67" s="76" t="s">
        <v>36</v>
      </c>
    </row>
    <row r="68" spans="1:23" ht="15" hidden="1" x14ac:dyDescent="0.25">
      <c r="A68" s="140" t="s">
        <v>154</v>
      </c>
      <c r="O68" s="92">
        <v>24</v>
      </c>
      <c r="P68" s="92"/>
      <c r="Q68" s="93">
        <v>10.4</v>
      </c>
      <c r="T68" s="94">
        <v>2004</v>
      </c>
      <c r="U68" s="95">
        <v>9.1999999999999993</v>
      </c>
      <c r="W68" s="76" t="s">
        <v>39</v>
      </c>
    </row>
    <row r="69" spans="1:23" hidden="1" x14ac:dyDescent="0.2">
      <c r="O69" s="92">
        <v>25</v>
      </c>
      <c r="P69" s="92"/>
      <c r="Q69" s="93">
        <v>11</v>
      </c>
      <c r="T69" s="94">
        <v>2005</v>
      </c>
      <c r="U69" s="95">
        <v>9.1999999999999993</v>
      </c>
      <c r="W69" s="76" t="s">
        <v>35</v>
      </c>
    </row>
    <row r="70" spans="1:23" ht="15" hidden="1" x14ac:dyDescent="0.25">
      <c r="A70" s="144" t="s">
        <v>152</v>
      </c>
      <c r="B70" s="143"/>
      <c r="C70" s="143"/>
      <c r="D70" s="145"/>
      <c r="E70" s="145"/>
      <c r="F70" s="145"/>
      <c r="G70" s="143"/>
      <c r="H70" s="143"/>
      <c r="I70" s="143"/>
      <c r="J70" s="145"/>
      <c r="K70" s="143"/>
      <c r="L70" s="145"/>
      <c r="M70" s="143"/>
      <c r="O70" s="92">
        <v>26</v>
      </c>
      <c r="P70" s="92"/>
      <c r="Q70" s="93">
        <v>11.6</v>
      </c>
      <c r="T70" s="94">
        <v>2006</v>
      </c>
      <c r="U70" s="95">
        <v>9.1999999999999993</v>
      </c>
      <c r="W70" s="76" t="s">
        <v>13</v>
      </c>
    </row>
    <row r="71" spans="1:23" ht="15" hidden="1" x14ac:dyDescent="0.25">
      <c r="A71" s="144" t="s">
        <v>153</v>
      </c>
      <c r="B71" s="143"/>
      <c r="C71" s="143"/>
      <c r="D71" s="145"/>
      <c r="E71" s="145"/>
      <c r="F71" s="145"/>
      <c r="G71" s="143"/>
      <c r="H71" s="143"/>
      <c r="I71" s="143"/>
      <c r="J71" s="145"/>
      <c r="K71" s="143"/>
      <c r="L71" s="145"/>
      <c r="M71" s="143"/>
      <c r="O71" s="92">
        <v>27</v>
      </c>
      <c r="P71" s="92"/>
      <c r="Q71" s="93">
        <v>12.2</v>
      </c>
      <c r="T71" s="94">
        <v>2007</v>
      </c>
      <c r="U71" s="95">
        <v>9.1999999999999993</v>
      </c>
      <c r="W71" s="76" t="s">
        <v>37</v>
      </c>
    </row>
    <row r="72" spans="1:23" ht="15" hidden="1" x14ac:dyDescent="0.25">
      <c r="A72" s="146" t="s">
        <v>128</v>
      </c>
      <c r="B72" s="146"/>
      <c r="C72" s="146" t="s">
        <v>130</v>
      </c>
      <c r="D72" s="147"/>
      <c r="E72" s="147"/>
      <c r="F72" s="147"/>
      <c r="G72" s="146" t="s">
        <v>129</v>
      </c>
      <c r="H72" s="146"/>
      <c r="I72" s="143"/>
      <c r="J72" s="147" t="s">
        <v>131</v>
      </c>
      <c r="K72" s="146" t="s">
        <v>150</v>
      </c>
      <c r="L72" s="145"/>
      <c r="M72" s="143"/>
      <c r="O72" s="92">
        <v>28</v>
      </c>
      <c r="P72" s="92"/>
      <c r="Q72" s="93">
        <v>12.8</v>
      </c>
      <c r="T72" s="94">
        <v>2008</v>
      </c>
      <c r="U72" s="95">
        <v>9.1999999999999993</v>
      </c>
      <c r="W72" s="76" t="s">
        <v>44</v>
      </c>
    </row>
    <row r="73" spans="1:23" ht="14.25" hidden="1" x14ac:dyDescent="0.2">
      <c r="A73" s="143" t="s">
        <v>132</v>
      </c>
      <c r="B73" s="143"/>
      <c r="C73" s="143" t="s">
        <v>134</v>
      </c>
      <c r="D73" s="145"/>
      <c r="E73" s="145"/>
      <c r="F73" s="145"/>
      <c r="G73" s="143"/>
      <c r="H73" s="143"/>
      <c r="I73" s="143"/>
      <c r="J73" s="148" t="s">
        <v>133</v>
      </c>
      <c r="K73" s="143"/>
      <c r="L73" s="145"/>
      <c r="M73" s="143"/>
      <c r="O73" s="92">
        <v>29</v>
      </c>
      <c r="P73" s="92"/>
      <c r="Q73" s="93">
        <v>13.4</v>
      </c>
      <c r="T73" s="94">
        <v>2009</v>
      </c>
      <c r="U73" s="95">
        <v>9.1999999999999993</v>
      </c>
      <c r="W73" s="76" t="s">
        <v>43</v>
      </c>
    </row>
    <row r="74" spans="1:23" ht="14.25" hidden="1" x14ac:dyDescent="0.2">
      <c r="A74" s="143" t="s">
        <v>135</v>
      </c>
      <c r="B74" s="143"/>
      <c r="C74" s="143" t="s">
        <v>136</v>
      </c>
      <c r="D74" s="145"/>
      <c r="E74" s="145"/>
      <c r="F74" s="145"/>
      <c r="G74" s="143"/>
      <c r="H74" s="143"/>
      <c r="I74" s="143"/>
      <c r="J74" s="148" t="s">
        <v>142</v>
      </c>
      <c r="K74" s="143"/>
      <c r="L74" s="145"/>
      <c r="M74" s="143"/>
      <c r="O74" s="92">
        <v>30</v>
      </c>
      <c r="P74" s="92"/>
      <c r="Q74" s="93">
        <v>14</v>
      </c>
      <c r="T74" s="94">
        <v>2010</v>
      </c>
      <c r="U74" s="95">
        <v>9.8000000000000007</v>
      </c>
      <c r="W74" s="76" t="s">
        <v>42</v>
      </c>
    </row>
    <row r="75" spans="1:23" ht="14.25" hidden="1" x14ac:dyDescent="0.2">
      <c r="A75" s="143" t="s">
        <v>137</v>
      </c>
      <c r="B75" s="143"/>
      <c r="C75" s="143" t="s">
        <v>157</v>
      </c>
      <c r="D75" s="145"/>
      <c r="E75" s="145"/>
      <c r="F75" s="145"/>
      <c r="G75" s="143"/>
      <c r="H75" s="143"/>
      <c r="I75" s="143"/>
      <c r="J75" s="148">
        <v>400.52</v>
      </c>
      <c r="K75" s="143"/>
      <c r="L75" s="145"/>
      <c r="M75" s="143"/>
      <c r="O75" s="92">
        <v>31</v>
      </c>
      <c r="P75" s="92"/>
      <c r="Q75" s="93">
        <v>14.8</v>
      </c>
      <c r="T75" s="94">
        <v>2011</v>
      </c>
      <c r="U75" s="95">
        <v>9.8000000000000007</v>
      </c>
      <c r="W75" s="76" t="s">
        <v>48</v>
      </c>
    </row>
    <row r="76" spans="1:23" ht="14.25" hidden="1" x14ac:dyDescent="0.2">
      <c r="A76" s="143" t="s">
        <v>138</v>
      </c>
      <c r="B76" s="143"/>
      <c r="C76" s="143" t="s">
        <v>158</v>
      </c>
      <c r="D76" s="145"/>
      <c r="E76" s="145"/>
      <c r="F76" s="145"/>
      <c r="G76" s="143"/>
      <c r="H76" s="143"/>
      <c r="I76" s="143"/>
      <c r="J76" s="148">
        <v>883.52</v>
      </c>
      <c r="K76" s="143"/>
      <c r="L76" s="145"/>
      <c r="M76" s="143"/>
      <c r="O76" s="92">
        <v>32</v>
      </c>
      <c r="P76" s="92"/>
      <c r="Q76" s="93">
        <v>15.6</v>
      </c>
      <c r="T76" s="94">
        <v>2012</v>
      </c>
      <c r="U76" s="95">
        <v>9.8000000000000007</v>
      </c>
      <c r="W76" s="76" t="s">
        <v>53</v>
      </c>
    </row>
    <row r="77" spans="1:23" ht="14.25" hidden="1" x14ac:dyDescent="0.2">
      <c r="A77" s="143" t="s">
        <v>139</v>
      </c>
      <c r="B77" s="143"/>
      <c r="C77" s="143" t="s">
        <v>146</v>
      </c>
      <c r="D77" s="145"/>
      <c r="E77" s="145"/>
      <c r="F77" s="145"/>
      <c r="G77" s="143"/>
      <c r="H77" s="143"/>
      <c r="I77" s="143"/>
      <c r="J77" s="149">
        <v>972.5</v>
      </c>
      <c r="K77" s="143"/>
      <c r="L77" s="145"/>
      <c r="M77" s="143"/>
      <c r="O77" s="92">
        <v>33</v>
      </c>
      <c r="P77" s="92"/>
      <c r="Q77" s="93">
        <v>16.399999999999999</v>
      </c>
      <c r="T77" s="94">
        <v>2013</v>
      </c>
      <c r="U77" s="95">
        <v>10.029999999999999</v>
      </c>
      <c r="W77" s="76" t="s">
        <v>47</v>
      </c>
    </row>
    <row r="78" spans="1:23" ht="14.25" hidden="1" x14ac:dyDescent="0.2">
      <c r="A78" s="143" t="s">
        <v>140</v>
      </c>
      <c r="B78" s="143"/>
      <c r="C78" s="143" t="s">
        <v>146</v>
      </c>
      <c r="D78" s="145"/>
      <c r="E78" s="145"/>
      <c r="F78" s="145"/>
      <c r="G78" s="143"/>
      <c r="H78" s="143"/>
      <c r="I78" s="143"/>
      <c r="J78" s="149">
        <v>972.5</v>
      </c>
      <c r="K78" s="143"/>
      <c r="L78" s="145"/>
      <c r="M78" s="143"/>
      <c r="O78" s="92">
        <v>34</v>
      </c>
      <c r="P78" s="92"/>
      <c r="Q78" s="93">
        <v>17.2</v>
      </c>
      <c r="T78" s="94">
        <v>2014</v>
      </c>
      <c r="U78" s="95">
        <v>10.029999999999999</v>
      </c>
      <c r="W78" s="76" t="s">
        <v>45</v>
      </c>
    </row>
    <row r="79" spans="1:23" ht="14.25" hidden="1" x14ac:dyDescent="0.2">
      <c r="A79" s="143" t="s">
        <v>141</v>
      </c>
      <c r="B79" s="143"/>
      <c r="C79" s="143" t="s">
        <v>143</v>
      </c>
      <c r="D79" s="145"/>
      <c r="E79" s="145"/>
      <c r="F79" s="145"/>
      <c r="G79" s="143"/>
      <c r="H79" s="143"/>
      <c r="I79" s="143"/>
      <c r="J79" s="148">
        <v>2016</v>
      </c>
      <c r="K79" s="143"/>
      <c r="L79" s="145"/>
      <c r="M79" s="143"/>
      <c r="O79" s="92">
        <v>35</v>
      </c>
      <c r="P79" s="92"/>
      <c r="Q79" s="93">
        <v>18</v>
      </c>
      <c r="T79" s="94">
        <v>2015</v>
      </c>
      <c r="U79" s="95">
        <v>10.029999999999999</v>
      </c>
      <c r="W79" s="76" t="s">
        <v>56</v>
      </c>
    </row>
    <row r="80" spans="1:23" ht="14.25" hidden="1" x14ac:dyDescent="0.2">
      <c r="A80" s="143" t="s">
        <v>144</v>
      </c>
      <c r="B80" s="143"/>
      <c r="C80" s="143" t="s">
        <v>143</v>
      </c>
      <c r="D80" s="145"/>
      <c r="E80" s="145"/>
      <c r="F80" s="145"/>
      <c r="G80" s="143"/>
      <c r="H80" s="143"/>
      <c r="I80" s="143"/>
      <c r="J80" s="148">
        <v>2016</v>
      </c>
      <c r="K80" s="143"/>
      <c r="L80" s="145"/>
      <c r="M80" s="143"/>
      <c r="O80" s="92">
        <v>36</v>
      </c>
      <c r="P80" s="92"/>
      <c r="Q80" s="93">
        <v>18.8</v>
      </c>
      <c r="T80" s="94">
        <v>2016</v>
      </c>
      <c r="U80" s="95"/>
      <c r="W80" s="76" t="s">
        <v>60</v>
      </c>
    </row>
    <row r="81" spans="1:23" ht="14.25" hidden="1" x14ac:dyDescent="0.2">
      <c r="A81" s="143" t="s">
        <v>145</v>
      </c>
      <c r="B81" s="143"/>
      <c r="C81" s="143" t="s">
        <v>146</v>
      </c>
      <c r="D81" s="145"/>
      <c r="E81" s="145"/>
      <c r="F81" s="145"/>
      <c r="G81" s="143"/>
      <c r="H81" s="143"/>
      <c r="I81" s="143"/>
      <c r="J81" s="148" t="s">
        <v>147</v>
      </c>
      <c r="K81" s="143"/>
      <c r="L81" s="145"/>
      <c r="M81" s="143"/>
      <c r="O81" s="92">
        <v>37</v>
      </c>
      <c r="P81" s="92"/>
      <c r="Q81" s="93">
        <v>19.600000000000001</v>
      </c>
      <c r="T81" s="94">
        <v>2017</v>
      </c>
      <c r="U81" s="95"/>
      <c r="W81" s="76" t="s">
        <v>64</v>
      </c>
    </row>
    <row r="82" spans="1:23" ht="14.25" hidden="1" x14ac:dyDescent="0.2">
      <c r="A82" s="143" t="s">
        <v>148</v>
      </c>
      <c r="B82" s="143"/>
      <c r="C82" s="143" t="s">
        <v>149</v>
      </c>
      <c r="D82" s="145"/>
      <c r="E82" s="145"/>
      <c r="F82" s="145"/>
      <c r="G82" s="143"/>
      <c r="H82" s="143"/>
      <c r="I82" s="143"/>
      <c r="J82" s="150">
        <v>9.1999999999999993</v>
      </c>
      <c r="K82" s="143"/>
      <c r="L82" s="145"/>
      <c r="M82" s="143"/>
      <c r="O82" s="92">
        <v>38</v>
      </c>
      <c r="P82" s="92"/>
      <c r="Q82" s="93">
        <v>20.399999999999999</v>
      </c>
      <c r="T82" s="94">
        <v>2018</v>
      </c>
      <c r="U82" s="95"/>
      <c r="W82" s="76" t="s">
        <v>49</v>
      </c>
    </row>
    <row r="83" spans="1:23" ht="14.25" hidden="1" x14ac:dyDescent="0.2">
      <c r="A83" s="143" t="s">
        <v>151</v>
      </c>
      <c r="B83" s="143"/>
      <c r="C83" s="143" t="s">
        <v>146</v>
      </c>
      <c r="D83" s="145"/>
      <c r="E83" s="145"/>
      <c r="F83" s="145"/>
      <c r="G83" s="143"/>
      <c r="H83" s="143"/>
      <c r="I83" s="143"/>
      <c r="J83" s="148">
        <v>1.05</v>
      </c>
      <c r="K83" s="143"/>
      <c r="L83" s="145"/>
      <c r="M83" s="143"/>
      <c r="O83" s="92">
        <v>39</v>
      </c>
      <c r="P83" s="92"/>
      <c r="Q83" s="93">
        <v>21.2</v>
      </c>
      <c r="T83" s="94">
        <v>2019</v>
      </c>
      <c r="U83" s="95"/>
      <c r="W83" s="76" t="s">
        <v>54</v>
      </c>
    </row>
    <row r="84" spans="1:23" ht="14.25" hidden="1" x14ac:dyDescent="0.2">
      <c r="A84" s="138"/>
      <c r="B84" s="138"/>
      <c r="C84" s="138"/>
      <c r="D84" s="139"/>
      <c r="E84" s="139"/>
      <c r="F84" s="139"/>
      <c r="G84" s="138"/>
      <c r="H84" s="138"/>
      <c r="I84" s="138"/>
      <c r="J84" s="141"/>
      <c r="K84" s="138"/>
      <c r="L84" s="139"/>
      <c r="M84" s="138"/>
      <c r="O84" s="92">
        <v>40</v>
      </c>
      <c r="P84" s="92"/>
      <c r="Q84" s="93">
        <v>22</v>
      </c>
      <c r="T84" s="94">
        <v>2020</v>
      </c>
      <c r="U84" s="95"/>
      <c r="W84" s="76" t="s">
        <v>68</v>
      </c>
    </row>
    <row r="85" spans="1:23" ht="14.25" hidden="1" x14ac:dyDescent="0.2">
      <c r="A85" s="138"/>
      <c r="B85" s="138"/>
      <c r="C85" s="138"/>
      <c r="D85" s="139"/>
      <c r="E85" s="139"/>
      <c r="F85" s="139"/>
      <c r="G85" s="138"/>
      <c r="H85" s="138"/>
      <c r="I85" s="138"/>
      <c r="J85" s="141"/>
      <c r="K85" s="138"/>
      <c r="L85" s="139"/>
      <c r="M85" s="138"/>
      <c r="O85" s="92">
        <v>41</v>
      </c>
      <c r="P85" s="92"/>
      <c r="Q85" s="93">
        <v>23</v>
      </c>
      <c r="W85" s="76" t="s">
        <v>11</v>
      </c>
    </row>
    <row r="86" spans="1:23" ht="14.25" hidden="1" x14ac:dyDescent="0.2">
      <c r="A86" s="138" t="s">
        <v>155</v>
      </c>
      <c r="B86" s="138"/>
      <c r="C86" s="138"/>
      <c r="D86" s="139"/>
      <c r="E86" s="139"/>
      <c r="F86" s="139"/>
      <c r="G86" s="138"/>
      <c r="H86" s="138"/>
      <c r="I86" s="138"/>
      <c r="J86" s="141"/>
      <c r="K86" s="138"/>
      <c r="L86" s="139"/>
      <c r="M86" s="138"/>
      <c r="O86" s="92">
        <v>42</v>
      </c>
      <c r="P86" s="92"/>
      <c r="Q86" s="93">
        <v>24</v>
      </c>
      <c r="W86" s="76" t="s">
        <v>52</v>
      </c>
    </row>
    <row r="87" spans="1:23" ht="14.25" hidden="1" x14ac:dyDescent="0.2">
      <c r="A87" s="138" t="s">
        <v>156</v>
      </c>
      <c r="B87" s="138"/>
      <c r="C87" s="138"/>
      <c r="D87" s="139"/>
      <c r="E87" s="139"/>
      <c r="F87" s="139"/>
      <c r="G87" s="138"/>
      <c r="H87" s="138"/>
      <c r="I87" s="138"/>
      <c r="J87" s="141"/>
      <c r="K87" s="138"/>
      <c r="L87" s="139"/>
      <c r="M87" s="138"/>
      <c r="O87" s="92">
        <v>43</v>
      </c>
      <c r="P87" s="92"/>
      <c r="Q87" s="93">
        <v>25</v>
      </c>
      <c r="W87" s="76" t="s">
        <v>57</v>
      </c>
    </row>
    <row r="88" spans="1:23" ht="14.25" x14ac:dyDescent="0.2">
      <c r="A88" s="138"/>
      <c r="B88" s="138"/>
      <c r="C88" s="138"/>
      <c r="D88" s="139"/>
      <c r="E88" s="139"/>
      <c r="F88" s="139"/>
      <c r="G88" s="138"/>
      <c r="H88" s="138"/>
      <c r="I88" s="138"/>
      <c r="J88" s="142"/>
      <c r="K88" s="138"/>
      <c r="L88" s="139"/>
      <c r="M88" s="138"/>
      <c r="O88" s="92">
        <v>44</v>
      </c>
      <c r="P88" s="92"/>
      <c r="Q88" s="93">
        <v>26</v>
      </c>
      <c r="W88" s="76" t="s">
        <v>61</v>
      </c>
    </row>
    <row r="89" spans="1:23" ht="14.25" x14ac:dyDescent="0.2">
      <c r="A89" s="138"/>
      <c r="B89" s="138"/>
      <c r="C89" s="138"/>
      <c r="D89" s="139"/>
      <c r="E89" s="139"/>
      <c r="F89" s="139"/>
      <c r="G89" s="138"/>
      <c r="H89" s="138"/>
      <c r="I89" s="138"/>
      <c r="J89" s="141"/>
      <c r="K89" s="138"/>
      <c r="L89" s="139"/>
      <c r="M89" s="138"/>
      <c r="O89" s="92">
        <v>45</v>
      </c>
      <c r="P89" s="92"/>
      <c r="Q89" s="93">
        <v>27</v>
      </c>
      <c r="W89" s="76" t="s">
        <v>51</v>
      </c>
    </row>
    <row r="90" spans="1:23" ht="14.25" x14ac:dyDescent="0.2">
      <c r="A90" s="138"/>
      <c r="B90" s="138"/>
      <c r="C90" s="138"/>
      <c r="D90" s="139"/>
      <c r="E90" s="139"/>
      <c r="F90" s="139"/>
      <c r="G90" s="138"/>
      <c r="H90" s="138"/>
      <c r="I90" s="138"/>
      <c r="J90" s="141"/>
      <c r="K90" s="138"/>
      <c r="L90" s="139"/>
      <c r="M90" s="138"/>
      <c r="O90" s="92">
        <v>46</v>
      </c>
      <c r="P90" s="92"/>
      <c r="Q90" s="93">
        <v>28</v>
      </c>
      <c r="W90" s="76" t="s">
        <v>6</v>
      </c>
    </row>
    <row r="91" spans="1:23" ht="14.25" x14ac:dyDescent="0.2">
      <c r="A91" s="138"/>
      <c r="B91" s="138"/>
      <c r="C91" s="138"/>
      <c r="D91" s="139"/>
      <c r="E91" s="139"/>
      <c r="F91" s="139"/>
      <c r="G91" s="138"/>
      <c r="H91" s="138"/>
      <c r="I91" s="138"/>
      <c r="J91" s="141"/>
      <c r="K91" s="138"/>
      <c r="L91" s="139"/>
      <c r="M91" s="138"/>
      <c r="O91" s="92">
        <v>47</v>
      </c>
      <c r="P91" s="92"/>
      <c r="Q91" s="93">
        <v>29</v>
      </c>
      <c r="W91" s="76" t="s">
        <v>59</v>
      </c>
    </row>
    <row r="92" spans="1:23" ht="14.25" x14ac:dyDescent="0.2">
      <c r="A92" s="138"/>
      <c r="B92" s="138"/>
      <c r="C92" s="138"/>
      <c r="D92" s="139"/>
      <c r="E92" s="139"/>
      <c r="F92" s="139"/>
      <c r="G92" s="138"/>
      <c r="H92" s="138"/>
      <c r="I92" s="138"/>
      <c r="J92" s="141"/>
      <c r="K92" s="138"/>
      <c r="L92" s="139"/>
      <c r="M92" s="138"/>
      <c r="O92" s="92">
        <v>48</v>
      </c>
      <c r="P92" s="92"/>
      <c r="Q92" s="93">
        <v>30</v>
      </c>
      <c r="W92" s="76" t="s">
        <v>72</v>
      </c>
    </row>
    <row r="93" spans="1:23" ht="14.25" x14ac:dyDescent="0.2">
      <c r="A93" s="138"/>
      <c r="B93" s="138"/>
      <c r="C93" s="138"/>
      <c r="D93" s="139"/>
      <c r="E93" s="139"/>
      <c r="F93" s="139"/>
      <c r="G93" s="138"/>
      <c r="H93" s="138"/>
      <c r="I93" s="138"/>
      <c r="J93" s="141"/>
      <c r="K93" s="138"/>
      <c r="L93" s="139"/>
      <c r="M93" s="138"/>
      <c r="O93" s="92">
        <v>49</v>
      </c>
      <c r="P93" s="92"/>
      <c r="Q93" s="93">
        <v>31</v>
      </c>
      <c r="W93" s="76" t="s">
        <v>30</v>
      </c>
    </row>
    <row r="94" spans="1:23" ht="14.25" x14ac:dyDescent="0.2">
      <c r="A94" s="138"/>
      <c r="B94" s="138"/>
      <c r="C94" s="138"/>
      <c r="D94" s="139"/>
      <c r="E94" s="139"/>
      <c r="F94" s="139"/>
      <c r="G94" s="138"/>
      <c r="H94" s="138"/>
      <c r="I94" s="138"/>
      <c r="J94" s="141"/>
      <c r="K94" s="138"/>
      <c r="L94" s="139"/>
      <c r="M94" s="138"/>
      <c r="O94" s="92">
        <v>50</v>
      </c>
      <c r="P94" s="92"/>
      <c r="Q94" s="93">
        <v>32</v>
      </c>
      <c r="W94" s="76" t="s">
        <v>14</v>
      </c>
    </row>
    <row r="95" spans="1:23" ht="14.25" x14ac:dyDescent="0.2">
      <c r="A95" s="138"/>
      <c r="B95" s="138"/>
      <c r="C95" s="138"/>
      <c r="D95" s="139"/>
      <c r="E95" s="139"/>
      <c r="F95" s="139"/>
      <c r="G95" s="138"/>
      <c r="H95" s="138"/>
      <c r="I95" s="138"/>
      <c r="J95" s="139"/>
      <c r="K95" s="138"/>
      <c r="L95" s="139"/>
      <c r="M95" s="138"/>
      <c r="O95" s="92">
        <v>51</v>
      </c>
      <c r="P95" s="92"/>
      <c r="Q95" s="93">
        <v>33.200000000000003</v>
      </c>
      <c r="W95" s="76" t="s">
        <v>55</v>
      </c>
    </row>
    <row r="96" spans="1:23" ht="14.25" x14ac:dyDescent="0.2">
      <c r="A96" s="138"/>
      <c r="B96" s="138"/>
      <c r="C96" s="138"/>
      <c r="D96" s="139"/>
      <c r="E96" s="139"/>
      <c r="F96" s="139"/>
      <c r="G96" s="138"/>
      <c r="H96" s="138"/>
      <c r="I96" s="138"/>
      <c r="J96" s="139"/>
      <c r="K96" s="138"/>
      <c r="L96" s="139"/>
      <c r="M96" s="138"/>
      <c r="O96" s="92">
        <v>52</v>
      </c>
      <c r="P96" s="92"/>
      <c r="Q96" s="93">
        <v>34.4</v>
      </c>
      <c r="W96" s="76" t="s">
        <v>65</v>
      </c>
    </row>
    <row r="97" spans="1:23" ht="14.25" x14ac:dyDescent="0.2">
      <c r="A97" s="138"/>
      <c r="B97" s="138"/>
      <c r="C97" s="138"/>
      <c r="D97" s="139"/>
      <c r="E97" s="139"/>
      <c r="F97" s="139"/>
      <c r="G97" s="138"/>
      <c r="H97" s="138"/>
      <c r="I97" s="138"/>
      <c r="J97" s="139"/>
      <c r="K97" s="138"/>
      <c r="L97" s="139"/>
      <c r="M97" s="138"/>
      <c r="O97" s="92">
        <v>53</v>
      </c>
      <c r="P97" s="92"/>
      <c r="Q97" s="93">
        <v>35.6</v>
      </c>
      <c r="W97" s="76" t="s">
        <v>75</v>
      </c>
    </row>
    <row r="98" spans="1:23" ht="14.25" x14ac:dyDescent="0.2">
      <c r="A98" s="138"/>
      <c r="B98" s="138"/>
      <c r="C98" s="138"/>
      <c r="D98" s="139"/>
      <c r="E98" s="139"/>
      <c r="F98" s="139"/>
      <c r="G98" s="138"/>
      <c r="H98" s="138"/>
      <c r="I98" s="138"/>
      <c r="J98" s="139"/>
      <c r="K98" s="138"/>
      <c r="L98" s="139"/>
      <c r="M98" s="138"/>
      <c r="O98" s="92">
        <v>54</v>
      </c>
      <c r="P98" s="92"/>
      <c r="Q98" s="93">
        <v>36.799999999999997</v>
      </c>
      <c r="W98" s="76" t="s">
        <v>69</v>
      </c>
    </row>
    <row r="99" spans="1:23" ht="14.25" x14ac:dyDescent="0.2">
      <c r="A99" s="138"/>
      <c r="B99" s="138"/>
      <c r="C99" s="138"/>
      <c r="D99" s="139"/>
      <c r="E99" s="139"/>
      <c r="F99" s="139"/>
      <c r="G99" s="138"/>
      <c r="H99" s="138"/>
      <c r="I99" s="138"/>
      <c r="J99" s="139"/>
      <c r="K99" s="138"/>
      <c r="L99" s="139"/>
      <c r="M99" s="138"/>
      <c r="O99" s="92">
        <v>55</v>
      </c>
      <c r="P99" s="92"/>
      <c r="Q99" s="93">
        <v>38</v>
      </c>
      <c r="W99" s="76" t="s">
        <v>41</v>
      </c>
    </row>
    <row r="100" spans="1:23" ht="14.25" x14ac:dyDescent="0.2">
      <c r="A100" s="138"/>
      <c r="B100" s="138"/>
      <c r="C100" s="138"/>
      <c r="D100" s="139"/>
      <c r="E100" s="139"/>
      <c r="F100" s="139"/>
      <c r="G100" s="138"/>
      <c r="H100" s="138"/>
      <c r="I100" s="138"/>
      <c r="J100" s="139"/>
      <c r="K100" s="138"/>
      <c r="L100" s="139"/>
      <c r="M100" s="138"/>
      <c r="O100" s="92">
        <v>56</v>
      </c>
      <c r="P100" s="92"/>
      <c r="Q100" s="93">
        <v>39.200000000000003</v>
      </c>
      <c r="W100" s="76" t="s">
        <v>77</v>
      </c>
    </row>
    <row r="101" spans="1:23" ht="14.25" x14ac:dyDescent="0.2">
      <c r="A101" s="138"/>
      <c r="B101" s="138"/>
      <c r="C101" s="138"/>
      <c r="D101" s="139"/>
      <c r="E101" s="139"/>
      <c r="F101" s="139"/>
      <c r="G101" s="138"/>
      <c r="H101" s="138"/>
      <c r="I101" s="138"/>
      <c r="J101" s="139"/>
      <c r="K101" s="138"/>
      <c r="L101" s="139"/>
      <c r="M101" s="138"/>
      <c r="O101" s="92">
        <v>57</v>
      </c>
      <c r="P101" s="92"/>
      <c r="Q101" s="93">
        <v>40.4</v>
      </c>
      <c r="W101" s="76" t="s">
        <v>78</v>
      </c>
    </row>
    <row r="102" spans="1:23" ht="14.25" x14ac:dyDescent="0.2">
      <c r="A102" s="138"/>
      <c r="B102" s="138"/>
      <c r="C102" s="138"/>
      <c r="D102" s="139"/>
      <c r="E102" s="139"/>
      <c r="F102" s="139"/>
      <c r="G102" s="138"/>
      <c r="H102" s="138"/>
      <c r="I102" s="138"/>
      <c r="J102" s="139"/>
      <c r="K102" s="138"/>
      <c r="L102" s="139"/>
      <c r="M102" s="138"/>
      <c r="O102" s="92">
        <v>58</v>
      </c>
      <c r="P102" s="92"/>
      <c r="Q102" s="93">
        <v>41.6</v>
      </c>
      <c r="W102" s="76" t="s">
        <v>40</v>
      </c>
    </row>
    <row r="103" spans="1:23" ht="14.25" x14ac:dyDescent="0.2">
      <c r="A103" s="138"/>
      <c r="B103" s="138"/>
      <c r="C103" s="138"/>
      <c r="D103" s="139"/>
      <c r="E103" s="139"/>
      <c r="F103" s="139"/>
      <c r="G103" s="138"/>
      <c r="H103" s="138"/>
      <c r="I103" s="138"/>
      <c r="J103" s="139"/>
      <c r="K103" s="138"/>
      <c r="L103" s="139"/>
      <c r="M103" s="138"/>
      <c r="O103" s="92">
        <v>59</v>
      </c>
      <c r="P103" s="92"/>
      <c r="Q103" s="93">
        <v>42.8</v>
      </c>
      <c r="W103" s="76" t="s">
        <v>63</v>
      </c>
    </row>
    <row r="104" spans="1:23" ht="14.25" x14ac:dyDescent="0.2">
      <c r="A104" s="138"/>
      <c r="B104" s="138"/>
      <c r="C104" s="138"/>
      <c r="D104" s="139"/>
      <c r="E104" s="139"/>
      <c r="F104" s="139"/>
      <c r="G104" s="138"/>
      <c r="H104" s="138"/>
      <c r="I104" s="138"/>
      <c r="J104" s="139"/>
      <c r="K104" s="138"/>
      <c r="L104" s="139"/>
      <c r="M104" s="138"/>
      <c r="O104" s="92">
        <v>60</v>
      </c>
      <c r="P104" s="92"/>
      <c r="Q104" s="93">
        <v>44</v>
      </c>
      <c r="W104" s="76" t="s">
        <v>67</v>
      </c>
    </row>
    <row r="105" spans="1:23" ht="14.25" x14ac:dyDescent="0.2">
      <c r="A105" s="138"/>
      <c r="B105" s="138"/>
      <c r="C105" s="138"/>
      <c r="D105" s="139"/>
      <c r="E105" s="139"/>
      <c r="F105" s="139"/>
      <c r="G105" s="138"/>
      <c r="H105" s="138"/>
      <c r="I105" s="138"/>
      <c r="J105" s="139"/>
      <c r="K105" s="138"/>
      <c r="L105" s="139"/>
      <c r="M105" s="138"/>
      <c r="O105" s="92">
        <v>61</v>
      </c>
      <c r="P105" s="92"/>
      <c r="Q105" s="93">
        <v>45.2</v>
      </c>
      <c r="W105" s="76" t="s">
        <v>73</v>
      </c>
    </row>
    <row r="106" spans="1:23" ht="14.25" x14ac:dyDescent="0.2">
      <c r="A106" s="138"/>
      <c r="B106" s="138"/>
      <c r="C106" s="138"/>
      <c r="D106" s="139"/>
      <c r="E106" s="139"/>
      <c r="F106" s="139"/>
      <c r="G106" s="138"/>
      <c r="H106" s="138"/>
      <c r="I106" s="138"/>
      <c r="J106" s="139"/>
      <c r="K106" s="138"/>
      <c r="L106" s="139"/>
      <c r="M106" s="138"/>
      <c r="O106" s="92">
        <v>62</v>
      </c>
      <c r="P106" s="92"/>
      <c r="Q106" s="93">
        <v>46.4</v>
      </c>
      <c r="W106" s="76" t="s">
        <v>15</v>
      </c>
    </row>
    <row r="107" spans="1:23" ht="14.25" x14ac:dyDescent="0.2">
      <c r="A107" s="138"/>
      <c r="B107" s="138"/>
      <c r="C107" s="138"/>
      <c r="D107" s="139"/>
      <c r="E107" s="139"/>
      <c r="F107" s="139"/>
      <c r="G107" s="138"/>
      <c r="H107" s="138"/>
      <c r="I107" s="138"/>
      <c r="J107" s="139"/>
      <c r="K107" s="138"/>
      <c r="L107" s="139"/>
      <c r="M107" s="138"/>
      <c r="O107" s="92">
        <v>63</v>
      </c>
      <c r="P107" s="92"/>
      <c r="Q107" s="93">
        <v>47.6</v>
      </c>
      <c r="W107" s="76" t="s">
        <v>79</v>
      </c>
    </row>
    <row r="108" spans="1:23" ht="14.25" x14ac:dyDescent="0.2">
      <c r="A108" s="138"/>
      <c r="B108" s="138"/>
      <c r="C108" s="138"/>
      <c r="D108" s="139"/>
      <c r="E108" s="139"/>
      <c r="F108" s="139"/>
      <c r="G108" s="138"/>
      <c r="H108" s="138"/>
      <c r="I108" s="138"/>
      <c r="J108" s="139"/>
      <c r="K108" s="138"/>
      <c r="L108" s="139"/>
      <c r="M108" s="138"/>
      <c r="O108" s="92">
        <v>64</v>
      </c>
      <c r="P108" s="92"/>
      <c r="Q108" s="93">
        <v>48.8</v>
      </c>
      <c r="W108" s="76" t="s">
        <v>58</v>
      </c>
    </row>
    <row r="109" spans="1:23" ht="14.25" x14ac:dyDescent="0.2">
      <c r="A109" s="138"/>
      <c r="B109" s="138"/>
      <c r="C109" s="138"/>
      <c r="D109" s="139"/>
      <c r="E109" s="139"/>
      <c r="F109" s="139"/>
      <c r="G109" s="138"/>
      <c r="H109" s="138"/>
      <c r="I109" s="138"/>
      <c r="J109" s="139"/>
      <c r="K109" s="138"/>
      <c r="L109" s="139"/>
      <c r="M109" s="138"/>
      <c r="O109" s="92">
        <v>65</v>
      </c>
      <c r="P109" s="92"/>
      <c r="Q109" s="93">
        <v>50</v>
      </c>
      <c r="W109" s="76" t="s">
        <v>62</v>
      </c>
    </row>
    <row r="110" spans="1:23" ht="14.25" x14ac:dyDescent="0.2">
      <c r="A110" s="138"/>
      <c r="B110" s="138"/>
      <c r="C110" s="138"/>
      <c r="D110" s="139"/>
      <c r="E110" s="139"/>
      <c r="F110" s="139"/>
      <c r="G110" s="138"/>
      <c r="H110" s="138"/>
      <c r="I110" s="138"/>
      <c r="J110" s="139"/>
      <c r="K110" s="138"/>
      <c r="L110" s="139"/>
      <c r="M110" s="138"/>
      <c r="O110" s="92">
        <v>66</v>
      </c>
      <c r="P110" s="92"/>
      <c r="Q110" s="93">
        <v>51.2</v>
      </c>
      <c r="W110" s="76" t="s">
        <v>80</v>
      </c>
    </row>
    <row r="111" spans="1:23" x14ac:dyDescent="0.2">
      <c r="O111" s="92">
        <v>67</v>
      </c>
      <c r="P111" s="92"/>
      <c r="Q111" s="93">
        <v>52.4</v>
      </c>
      <c r="W111" s="76" t="s">
        <v>81</v>
      </c>
    </row>
    <row r="112" spans="1:23" x14ac:dyDescent="0.2">
      <c r="O112" s="92">
        <v>68</v>
      </c>
      <c r="P112" s="92"/>
      <c r="Q112" s="93">
        <v>53.6</v>
      </c>
      <c r="W112" s="76" t="s">
        <v>82</v>
      </c>
    </row>
    <row r="113" spans="10:23" x14ac:dyDescent="0.2">
      <c r="O113" s="92">
        <v>69</v>
      </c>
      <c r="P113" s="92"/>
      <c r="Q113" s="93">
        <v>54.8</v>
      </c>
      <c r="W113" s="76" t="s">
        <v>46</v>
      </c>
    </row>
    <row r="114" spans="10:23" x14ac:dyDescent="0.2">
      <c r="O114" s="92">
        <v>70</v>
      </c>
      <c r="P114" s="92"/>
      <c r="Q114" s="93">
        <v>56</v>
      </c>
      <c r="W114" s="76" t="s">
        <v>71</v>
      </c>
    </row>
    <row r="115" spans="10:23" x14ac:dyDescent="0.2">
      <c r="O115" s="92">
        <v>71</v>
      </c>
      <c r="P115" s="92"/>
      <c r="Q115" s="93">
        <v>57.4</v>
      </c>
      <c r="W115" s="76" t="s">
        <v>7</v>
      </c>
    </row>
    <row r="116" spans="10:23" x14ac:dyDescent="0.2">
      <c r="O116" s="92">
        <v>72</v>
      </c>
      <c r="P116" s="92"/>
      <c r="Q116" s="93">
        <v>58.8</v>
      </c>
      <c r="W116" s="76" t="s">
        <v>83</v>
      </c>
    </row>
    <row r="117" spans="10:23" x14ac:dyDescent="0.2">
      <c r="O117" s="92">
        <v>73</v>
      </c>
      <c r="P117" s="92"/>
      <c r="Q117" s="93">
        <v>60.2</v>
      </c>
      <c r="W117" s="76" t="s">
        <v>84</v>
      </c>
    </row>
    <row r="118" spans="10:23" x14ac:dyDescent="0.2">
      <c r="O118" s="92">
        <v>74</v>
      </c>
      <c r="P118" s="92"/>
      <c r="Q118" s="93">
        <v>61.6</v>
      </c>
      <c r="W118" s="76" t="s">
        <v>50</v>
      </c>
    </row>
    <row r="119" spans="10:23" x14ac:dyDescent="0.2">
      <c r="O119" s="92">
        <v>75</v>
      </c>
      <c r="P119" s="92"/>
      <c r="Q119" s="93">
        <v>63</v>
      </c>
      <c r="W119" s="76" t="s">
        <v>85</v>
      </c>
    </row>
    <row r="120" spans="10:23" x14ac:dyDescent="0.2">
      <c r="O120" s="92">
        <v>76</v>
      </c>
      <c r="P120" s="92"/>
      <c r="Q120" s="93">
        <v>64.400000000000006</v>
      </c>
      <c r="W120" s="76" t="s">
        <v>76</v>
      </c>
    </row>
    <row r="121" spans="10:23" x14ac:dyDescent="0.2">
      <c r="O121" s="92">
        <v>77</v>
      </c>
      <c r="P121" s="92"/>
      <c r="Q121" s="93">
        <v>65.3</v>
      </c>
      <c r="W121" s="76" t="s">
        <v>66</v>
      </c>
    </row>
    <row r="122" spans="10:23" x14ac:dyDescent="0.2">
      <c r="O122" s="92">
        <v>78</v>
      </c>
      <c r="P122" s="92"/>
      <c r="Q122" s="93">
        <v>67.2</v>
      </c>
      <c r="W122" s="76" t="s">
        <v>12</v>
      </c>
    </row>
    <row r="123" spans="10:23" x14ac:dyDescent="0.2">
      <c r="O123" s="92">
        <v>79</v>
      </c>
      <c r="P123" s="92"/>
      <c r="Q123" s="93">
        <v>68.599999999999994</v>
      </c>
      <c r="W123" s="76" t="s">
        <v>86</v>
      </c>
    </row>
    <row r="124" spans="10:23" x14ac:dyDescent="0.2">
      <c r="O124" s="92">
        <v>80</v>
      </c>
      <c r="P124" s="92"/>
      <c r="Q124" s="93">
        <v>70</v>
      </c>
      <c r="W124" s="76" t="s">
        <v>87</v>
      </c>
    </row>
    <row r="125" spans="10:23" x14ac:dyDescent="0.2">
      <c r="O125" s="92" t="s">
        <v>3</v>
      </c>
      <c r="W125" s="76" t="s">
        <v>88</v>
      </c>
    </row>
    <row r="126" spans="10:23" x14ac:dyDescent="0.2">
      <c r="W126" s="76" t="s">
        <v>89</v>
      </c>
    </row>
    <row r="127" spans="10:23" x14ac:dyDescent="0.2">
      <c r="J127" s="76"/>
      <c r="W127" s="76" t="s">
        <v>74</v>
      </c>
    </row>
    <row r="128" spans="10:23" ht="12.75" x14ac:dyDescent="0.2">
      <c r="K128" s="96"/>
      <c r="W128" s="76" t="s">
        <v>90</v>
      </c>
    </row>
    <row r="129" spans="23:23" x14ac:dyDescent="0.2">
      <c r="W129" s="76" t="s">
        <v>70</v>
      </c>
    </row>
  </sheetData>
  <sheetProtection algorithmName="SHA-512" hashValue="qc97kpmjOgUA6Ozlvz34CVzE3GKBMJFjgruj0JXHe+ZNcdbI60iR4yTDVuu57NZl7sdqOGAmQI2ssJhkegc1MQ==" saltValue="V9gCYIwp2LZkNDh6S5gw9g==" spinCount="100000" sheet="1" selectLockedCells="1"/>
  <mergeCells count="15">
    <mergeCell ref="A51:M55"/>
    <mergeCell ref="A57:M58"/>
    <mergeCell ref="A60:M62"/>
    <mergeCell ref="A44:M46"/>
    <mergeCell ref="A5:M5"/>
    <mergeCell ref="I13:K14"/>
    <mergeCell ref="H12:L12"/>
    <mergeCell ref="K40:L40"/>
    <mergeCell ref="K15:L15"/>
    <mergeCell ref="K41:L41"/>
    <mergeCell ref="K16:L16"/>
    <mergeCell ref="E16:F16"/>
    <mergeCell ref="G16:H16"/>
    <mergeCell ref="I16:J16"/>
    <mergeCell ref="A47:M49"/>
  </mergeCells>
  <phoneticPr fontId="8" type="noConversion"/>
  <dataValidations count="10">
    <dataValidation type="list" showErrorMessage="1" errorTitle="Fehler" error="Unzulässige Eingabe!" sqref="E9">
      <formula1>IF(Bs="Arlesheim",Arl,IF(Bs="Binningen",Bin,IF(Bs="Laufen",Lau,IF(Bs="Liestal",Lie,IF(Bs="Sissach",Sis,IF(Bs="Waldenburg",Wal,IF(Bs="Frenkendorf",Fre,IF(Bs="Muttenz",Mut))))))))</formula1>
    </dataValidation>
    <dataValidation type="whole" operator="greaterThan" allowBlank="1" showErrorMessage="1" errorTitle="Falsche Eingabe" error="Das Verkaufsjahr muss gliech oder jünger als das Jahr 2000 sein._x000a_Bitte überprüfen Sie Ihre Eingabe." sqref="K10">
      <formula1>1999</formula1>
    </dataValidation>
    <dataValidation type="decimal" operator="greaterThanOrEqual" allowBlank="1" showErrorMessage="1" errorTitle="Falsche Eingabe" error="Die Grösse der Bauzone unüberbaut muss grösser 0 sein und darf maximal 2 Nachkommstellen haben._x000a_Bitte überprüfen Sie Ihre Eingabe." sqref="F13">
      <formula1>0</formula1>
    </dataValidation>
    <dataValidation type="decimal" operator="greaterThanOrEqual" allowBlank="1" showInputMessage="1" showErrorMessage="1" errorTitle="Falsche Eingabe" error="Die Grösse der Bauzone überbaut muss grösser 0 sein und darf maximal 2 Nachkommstellen haben._x000a_Bitte überprüfen Sie Ihre Eingabe." sqref="F14">
      <formula1>0</formula1>
    </dataValidation>
    <dataValidation type="decimal" operator="greaterThanOrEqual" allowBlank="1" showInputMessage="1" showErrorMessage="1" errorTitle="Falsche Eingabe" error="Der Preis zur Bauzone unüberbaut muss grösser 0 sein und darf maximal 2 Nachkommstellen haben._x000a_Bitte überprüfen Sie Ihre Eingabe." sqref="H13">
      <formula1>0</formula1>
    </dataValidation>
    <dataValidation type="whole" operator="greaterThanOrEqual" allowBlank="1" showInputMessage="1" showErrorMessage="1" errorTitle="Falsche Eingabe" error="Der Betrag zur Brandlagerschätzung muss grösser 0 sein und darf keine Nachkommastellen besitzen._x000a_Bitte überprüfen Sie Ihre Eingabe." sqref="F20:F39">
      <formula1>0</formula1>
    </dataValidation>
    <dataValidation type="custom" operator="lessThanOrEqual" allowBlank="1" showInputMessage="1" showErrorMessage="1" errorTitle="Falsche Eingabe" error="Das Baujahr darf nicht grösser sein als das Jahr des VW20 und  muss aus 4 Zahlen (Format: JJJJ) bestehen._x000a_Bitte überprüfen Sie Ihre Eingabe." sqref="D20:D39">
      <formula1>AND(D20&lt;=$K$9,D20&gt;1000)</formula1>
    </dataValidation>
    <dataValidation type="decimal" operator="greaterThanOrEqual" allowBlank="1" showInputMessage="1" showErrorMessage="1" errorTitle="Falsche Eingabe" error="Der Preis zur Bauzone überbaut muss grösser 0 sein und darf maximal 2 Nachkommstellen haben._x000a_Bitte überprüfen Sie Ihre Eingabe." sqref="H14">
      <formula1>0</formula1>
    </dataValidation>
    <dataValidation type="decimal" operator="greaterThanOrEqual" allowBlank="1" showInputMessage="1" showErrorMessage="1" errorTitle="Falsche Eingabe" error="Der Index-Wert muss grösser 0 sein und darf maximal 2 Nachkommastellen haben._x000a_Bitte überprüfen Sie Ihre Eingabe." sqref="L42">
      <formula1>0</formula1>
    </dataValidation>
    <dataValidation type="custom" showInputMessage="1" showErrorMessage="1" errorTitle="Falsche Eingabe" error="Das Jahr der Brandlagerschätzung darf nicht kleiner als das Baujahr sein und muss aus 4 Zahlen (Format: JJJJ) bestehen._x000a_Das Baujahr darf nicht leer sein._x000a_Bitte überprüfen Sie Ihre Eingabe." sqref="E20:E39">
      <formula1>AND(E20&gt;=D20,E20&gt;1000,D20&lt;&gt;"")</formula1>
    </dataValidation>
  </dataValidations>
  <printOptions gridLinesSet="0"/>
  <pageMargins left="0.98425196850393704" right="0.27559055118110237" top="0.39370078740157483" bottom="0.39370078740157483" header="0.27559055118110237" footer="0"/>
  <pageSetup paperSize="9" scale="77" orientation="portrait" r:id="rId1"/>
  <headerFooter scaleWithDoc="0" alignWithMargins="0"/>
  <ignoredErrors>
    <ignoredError sqref="K1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2</xdr:col>
                    <xdr:colOff>190500</xdr:colOff>
                    <xdr:row>7</xdr:row>
                    <xdr:rowOff>123825</xdr:rowOff>
                  </from>
                  <to>
                    <xdr:col>7</xdr:col>
                    <xdr:colOff>228600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Verkehrswert vor 20 Jahre</vt:lpstr>
      <vt:lpstr>AktuellesJahr</vt:lpstr>
      <vt:lpstr>'Verkehrswert vor 20 Jahre'!Druckbereich</vt:lpstr>
      <vt:lpstr>Gemeinden</vt:lpstr>
      <vt:lpstr>vw_20</vt:lpstr>
      <vt:lpstr>VWv20J</vt:lpstr>
    </vt:vector>
  </TitlesOfParts>
  <Company>Steuerverwaltung Kanton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Grundstückgewinnsteuer-Veranlagungsverfügung</dc:title>
  <dc:creator>Gamboni, Fabio FKD</dc:creator>
  <dc:description>Version: 20160114-1</dc:description>
  <cp:lastModifiedBy>Bruegger, Daniel FKD</cp:lastModifiedBy>
  <cp:lastPrinted>2016-12-20T09:33:35Z</cp:lastPrinted>
  <dcterms:created xsi:type="dcterms:W3CDTF">1999-09-20T05:52:49Z</dcterms:created>
  <dcterms:modified xsi:type="dcterms:W3CDTF">2021-11-05T14:01:14Z</dcterms:modified>
  <cp:category>Grundstückgewinnsteuerveranlagung.xlt</cp:category>
</cp:coreProperties>
</file>