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ntapfkd1\udata$\fsvvent\Documents\"/>
    </mc:Choice>
  </mc:AlternateContent>
  <workbookProtection workbookAlgorithmName="SHA-512" workbookHashValue="G7Gl84vEhSo61biJ/SvHM5A4ku0wbw98TLIgYtjHsfzIeB23K417Sj0/pU/Xi+GJ/4TrL3hle8IUCdzK6PEafw==" workbookSaltValue="nPr0LmDsTsC7XCL2Cj3JTQ==" workbookSpinCount="100000" lockStructure="1" lockWindows="1"/>
  <bookViews>
    <workbookView xWindow="0" yWindow="0" windowWidth="19200" windowHeight="6165"/>
  </bookViews>
  <sheets>
    <sheet name="Rechner für Anwender" sheetId="2" r:id="rId1"/>
    <sheet name="Rechner (Basisdokument)" sheetId="4" state="hidden" r:id="rId2"/>
    <sheet name="Rechenbeispiele für Merkblatt" sheetId="5" state="hidden" r:id="rId3"/>
  </sheets>
  <definedNames>
    <definedName name="_xlnm.Print_Area" localSheetId="0">'Rechner für Anwender'!$A$1:$J$31</definedName>
  </definedNames>
  <calcPr calcId="162913"/>
</workbook>
</file>

<file path=xl/calcChain.xml><?xml version="1.0" encoding="utf-8"?>
<calcChain xmlns="http://schemas.openxmlformats.org/spreadsheetml/2006/main">
  <c r="D11" i="5" l="1"/>
  <c r="D10" i="5"/>
  <c r="L10" i="5" s="1"/>
  <c r="C38" i="4"/>
  <c r="N38" i="5"/>
  <c r="L38" i="5"/>
  <c r="J38" i="5"/>
  <c r="H38" i="5"/>
  <c r="N15" i="5"/>
  <c r="L15" i="5"/>
  <c r="J15" i="5"/>
  <c r="H15" i="5"/>
  <c r="N14" i="5"/>
  <c r="L14" i="5"/>
  <c r="J14" i="5"/>
  <c r="H14" i="5"/>
  <c r="N8" i="5"/>
  <c r="N9" i="5" s="1"/>
  <c r="L8" i="5"/>
  <c r="L9" i="5" s="1"/>
  <c r="J8" i="5"/>
  <c r="J9" i="5" s="1"/>
  <c r="H11" i="5" l="1"/>
  <c r="H39" i="5" s="1"/>
  <c r="H10" i="5"/>
  <c r="H12" i="5" s="1"/>
  <c r="N11" i="5"/>
  <c r="N39" i="5" s="1"/>
  <c r="N40" i="5" s="1"/>
  <c r="J24" i="5"/>
  <c r="J10" i="5"/>
  <c r="L24" i="5"/>
  <c r="N24" i="5"/>
  <c r="H40" i="5"/>
  <c r="H41" i="5" s="1"/>
  <c r="H42" i="5" s="1"/>
  <c r="H18" i="5"/>
  <c r="H24" i="5"/>
  <c r="J11" i="5"/>
  <c r="J39" i="5" s="1"/>
  <c r="J40" i="5" s="1"/>
  <c r="J18" i="5"/>
  <c r="J23" i="5"/>
  <c r="H13" i="5"/>
  <c r="H23" i="5"/>
  <c r="H8" i="5"/>
  <c r="H9" i="5" s="1"/>
  <c r="N10" i="5"/>
  <c r="L11" i="5"/>
  <c r="L39" i="5" s="1"/>
  <c r="L40" i="5" s="1"/>
  <c r="L18" i="5"/>
  <c r="L23" i="5"/>
  <c r="N18" i="5"/>
  <c r="N23" i="5"/>
  <c r="H17" i="2"/>
  <c r="N25" i="5" l="1"/>
  <c r="N12" i="5"/>
  <c r="N13" i="5" s="1"/>
  <c r="N19" i="5" s="1"/>
  <c r="L25" i="5"/>
  <c r="J25" i="5"/>
  <c r="J12" i="5"/>
  <c r="J13" i="5" s="1"/>
  <c r="J19" i="5" s="1"/>
  <c r="J41" i="5"/>
  <c r="J42" i="5" s="1"/>
  <c r="L41" i="5"/>
  <c r="L42" i="5" s="1"/>
  <c r="N26" i="5"/>
  <c r="H25" i="5"/>
  <c r="H26" i="5" s="1"/>
  <c r="N41" i="5"/>
  <c r="N42" i="5" s="1"/>
  <c r="H19" i="5"/>
  <c r="L12" i="5"/>
  <c r="L13" i="5" s="1"/>
  <c r="C14" i="2"/>
  <c r="C13" i="2"/>
  <c r="C39" i="4"/>
  <c r="C37" i="4"/>
  <c r="J26" i="5" l="1"/>
  <c r="J27" i="5"/>
  <c r="J28" i="5" s="1"/>
  <c r="L26" i="5"/>
  <c r="L19" i="5"/>
  <c r="N20" i="5"/>
  <c r="N21" i="5" s="1"/>
  <c r="H20" i="5"/>
  <c r="H21" i="5" s="1"/>
  <c r="J20" i="5"/>
  <c r="J21" i="5" s="1"/>
  <c r="H27" i="5"/>
  <c r="H28" i="5" s="1"/>
  <c r="N27" i="5"/>
  <c r="N28" i="5" s="1"/>
  <c r="D8" i="4"/>
  <c r="H14" i="2" s="1"/>
  <c r="D7" i="4"/>
  <c r="H13" i="2" s="1"/>
  <c r="C23" i="4"/>
  <c r="C22" i="4"/>
  <c r="C25" i="4"/>
  <c r="N43" i="5" l="1"/>
  <c r="N29" i="5"/>
  <c r="J43" i="5"/>
  <c r="J29" i="5"/>
  <c r="L20" i="5"/>
  <c r="L21" i="5" s="1"/>
  <c r="L27" i="5"/>
  <c r="L28" i="5" s="1"/>
  <c r="H29" i="5"/>
  <c r="H43" i="5"/>
  <c r="D22" i="4"/>
  <c r="D38" i="4" s="1"/>
  <c r="D9" i="4"/>
  <c r="B20" i="2" s="1"/>
  <c r="D23" i="4"/>
  <c r="D19" i="4"/>
  <c r="D25" i="4" s="1"/>
  <c r="D18" i="4"/>
  <c r="L43" i="5" l="1"/>
  <c r="L29" i="5"/>
  <c r="D24" i="4"/>
  <c r="D56" i="4"/>
  <c r="B6" i="2"/>
  <c r="B19" i="2"/>
  <c r="B7" i="2"/>
  <c r="A29" i="4"/>
  <c r="A15" i="4"/>
  <c r="A30" i="4"/>
  <c r="A16" i="4"/>
  <c r="D32" i="4"/>
  <c r="D37" i="4"/>
  <c r="D20" i="4"/>
  <c r="H9" i="2" s="1"/>
  <c r="D26" i="4" l="1"/>
  <c r="H11" i="2" s="1"/>
  <c r="D21" i="4"/>
  <c r="H10" i="2" s="1"/>
  <c r="D39" i="4"/>
  <c r="D27" i="4" l="1"/>
  <c r="D33" i="4" l="1"/>
  <c r="D40" i="4"/>
  <c r="H12" i="2"/>
  <c r="D41" i="4" l="1"/>
  <c r="D42" i="4" s="1"/>
  <c r="D34" i="4"/>
  <c r="F24" i="2" s="1"/>
  <c r="D35" i="4" l="1"/>
  <c r="H24" i="2" s="1"/>
  <c r="D57" i="4"/>
  <c r="D58" i="4" s="1"/>
  <c r="D43" i="4" l="1"/>
  <c r="F28" i="2" s="1"/>
  <c r="D59" i="4"/>
  <c r="K57" i="4" l="1"/>
</calcChain>
</file>

<file path=xl/comments1.xml><?xml version="1.0" encoding="utf-8"?>
<comments xmlns="http://schemas.openxmlformats.org/spreadsheetml/2006/main">
  <authors>
    <author>Bucher, Sabine FKD</author>
    <author>Vent, Stefan FKD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 + 30% max. 5'000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 + 30% max. 5'000</t>
        </r>
      </text>
    </comment>
    <comment ref="A56" authorId="1" shapeId="0">
      <text>
        <r>
          <rPr>
            <b/>
            <sz val="9"/>
            <color indexed="81"/>
            <rFont val="Segoe UI"/>
            <charset val="1"/>
          </rPr>
          <t>Vent, Stefan FKD:</t>
        </r>
        <r>
          <rPr>
            <sz val="9"/>
            <color indexed="81"/>
            <rFont val="Segoe UI"/>
            <charset val="1"/>
          </rPr>
          <t xml:space="preserve">
2013 deaktiviert, wird nicht mehr benötigt, 
Im Register "Rechnmer für Anwender" Zeilen 29 und 30 gelöscht.
WoSi RKE vom 
12.11.2019
Stefan Vent, 13.11.2019</t>
        </r>
      </text>
    </comment>
    <comment ref="F56" authorId="1" shapeId="0">
      <text>
        <r>
          <rPr>
            <b/>
            <sz val="9"/>
            <color indexed="81"/>
            <rFont val="Segoe UI"/>
            <charset val="1"/>
          </rPr>
          <t>Vent, Stefan FKD:</t>
        </r>
        <r>
          <rPr>
            <sz val="9"/>
            <color indexed="81"/>
            <rFont val="Segoe UI"/>
            <charset val="1"/>
          </rPr>
          <t xml:space="preserve">
2013 deaktiviert, wird nicht mehr benötigt, 
Im Register "Rechnmer für Anwender" Zeilen 29 und 30 gelöscht.
WoSi RKE vom 
12.11.2019
Stefan Vent, 13.11.2019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 + 30% max. 5'000</t>
        </r>
      </text>
    </comment>
  </commentList>
</comments>
</file>

<file path=xl/comments2.xml><?xml version="1.0" encoding="utf-8"?>
<comments xmlns="http://schemas.openxmlformats.org/spreadsheetml/2006/main">
  <authors>
    <author>Bucher, Sabine FKD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
+ 30%
max. CHF 5'000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= AHV/IV auf Sold zwischen CHF 5'000 und CHF 10'000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
+ 30%
max. CHF 5'000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Bucher, Sabine FKD:</t>
        </r>
        <r>
          <rPr>
            <sz val="9"/>
            <color indexed="81"/>
            <rFont val="Tahoma"/>
            <family val="2"/>
          </rPr>
          <t xml:space="preserve">
CHF 2'000
+ 30%
max. CHF 5'000</t>
        </r>
      </text>
    </comment>
  </commentList>
</comments>
</file>

<file path=xl/sharedStrings.xml><?xml version="1.0" encoding="utf-8"?>
<sst xmlns="http://schemas.openxmlformats.org/spreadsheetml/2006/main" count="138" uniqueCount="92">
  <si>
    <t>Sold für Kernaufgaben</t>
  </si>
  <si>
    <t>übrige Entschädigungen</t>
  </si>
  <si>
    <t>Ziffer 1</t>
  </si>
  <si>
    <t>Ziffer 9</t>
  </si>
  <si>
    <t>AHV/IV</t>
  </si>
  <si>
    <t>Ziffer 11</t>
  </si>
  <si>
    <t>Nettolohn II</t>
  </si>
  <si>
    <t>Lohnausweis</t>
  </si>
  <si>
    <t>Steuererklärung</t>
  </si>
  <si>
    <t>Ziffer 119 oder 124</t>
  </si>
  <si>
    <t>Behördenabzug</t>
  </si>
  <si>
    <t>Steuerfreier Betrag (dBSt)</t>
  </si>
  <si>
    <t>massgebender Lohn</t>
  </si>
  <si>
    <t>steuerbarer Lohn</t>
  </si>
  <si>
    <t>Ziffer 120</t>
  </si>
  <si>
    <t>Berücksichtigung AHV/IV</t>
  </si>
  <si>
    <t>AHV/IV auf Entschädigungen</t>
  </si>
  <si>
    <t>Abzug Staat</t>
  </si>
  <si>
    <t>Ziffer 670</t>
  </si>
  <si>
    <t>Lohn</t>
  </si>
  <si>
    <t>Ziffer 15</t>
  </si>
  <si>
    <t>Der Lohnausweis ist wie folgt auszufüllen:</t>
  </si>
  <si>
    <t>Bruttolohn</t>
  </si>
  <si>
    <t>Ziffer 8</t>
  </si>
  <si>
    <t>Nettolohn</t>
  </si>
  <si>
    <t>Bemerkungen</t>
  </si>
  <si>
    <t>die übrigen Entschädigungen betragen brutto</t>
  </si>
  <si>
    <t>Ziffer 1: Der Sold für Kernaufgaben Feuerwehr beträgt brutto</t>
  </si>
  <si>
    <t xml:space="preserve">Der gesamte in Ziffer 1 aufgeführte Lohn wurde für </t>
  </si>
  <si>
    <t>Kernaufgaben der Milizfeuerwehr ausgerichtet.</t>
  </si>
  <si>
    <t>1.</t>
  </si>
  <si>
    <t>8.</t>
  </si>
  <si>
    <t>9.</t>
  </si>
  <si>
    <t>11.</t>
  </si>
  <si>
    <t>15.</t>
  </si>
  <si>
    <t>*Sozialversicherungsabzüge (anwendbarer Satz)</t>
  </si>
  <si>
    <t>Die Steuererklärung ist wie folgt auszufüllen:</t>
  </si>
  <si>
    <t>Der Feuerwehrsold muss in der Steuererklärung nicht deklariert werden.</t>
  </si>
  <si>
    <t>Ziff.</t>
  </si>
  <si>
    <t>Weitere Vergütungen</t>
  </si>
  <si>
    <t>Total der Behördenabzüge</t>
  </si>
  <si>
    <t>Staat</t>
  </si>
  <si>
    <t>Bund</t>
  </si>
  <si>
    <t>Übrige Abzüge (ab Steuerperiode 2014)</t>
  </si>
  <si>
    <t>Übrige Abzüge (nur für Steuerperiode 2013)</t>
  </si>
  <si>
    <t>AHV/IV auf Sold total</t>
  </si>
  <si>
    <t>Freigrenze Bund</t>
  </si>
  <si>
    <t>AHV/IV auf Sold bis 10'000*</t>
  </si>
  <si>
    <t>AHV/IV auf Sold über 10'000*</t>
  </si>
  <si>
    <t>*Freigrenze Staat</t>
  </si>
  <si>
    <t>massgebender Lohn Staat</t>
  </si>
  <si>
    <t>kein Abzug</t>
  </si>
  <si>
    <r>
      <t xml:space="preserve">Grenze für Beiträge auf geringfügigem Lohn </t>
    </r>
    <r>
      <rPr>
        <sz val="9"/>
        <color theme="1"/>
        <rFont val="Calibri"/>
        <family val="2"/>
        <scheme val="minor"/>
      </rPr>
      <t>(gilt nur für übrige Entschädigungen)</t>
    </r>
  </si>
  <si>
    <r>
      <t>Weitere Abzüge</t>
    </r>
    <r>
      <rPr>
        <sz val="11"/>
        <color theme="1"/>
        <rFont val="Calibri"/>
        <family val="2"/>
        <scheme val="minor"/>
      </rPr>
      <t xml:space="preserve"> (auf Seite 3 der Steuererklärung)</t>
    </r>
  </si>
  <si>
    <r>
      <t xml:space="preserve">Einkünfte aus unselbständiger Erwerbstätigkeit </t>
    </r>
    <r>
      <rPr>
        <sz val="11"/>
        <color theme="1"/>
        <rFont val="Calibri"/>
        <family val="2"/>
        <scheme val="minor"/>
      </rPr>
      <t>(auf Seite 2 der Steuererklärung)</t>
    </r>
  </si>
  <si>
    <t>:</t>
  </si>
  <si>
    <t>Sold brutto (für Erfüllung  Kernaufgaben Milizfeuerwehr)</t>
  </si>
  <si>
    <t>übrige Entschädigungen brutto</t>
  </si>
  <si>
    <t>Wie ist der Feuerwehrsold im Lohnausweis und in der Steuererklärung zu erfassen?</t>
  </si>
  <si>
    <t>ab 2014</t>
  </si>
  <si>
    <t>Steuerfreier Betrag brutto (Staat)</t>
  </si>
  <si>
    <t>Steuerfreier Betrag netto</t>
  </si>
  <si>
    <t>Es muss für BL kein Lohnausweis erstellt werden.</t>
  </si>
  <si>
    <t>(Die Grenze für Beiträge auf geringfügigem Lohn beträgt zur Zeit CHF 2'300; vgl. AHV-IV-Info 2.04.)</t>
  </si>
  <si>
    <t>Stefan Vent, 13.11.2019</t>
  </si>
  <si>
    <t>WoSi RKE vom 12.11.2019:  2013 deaktiviert, wird nicht mehr benötigt, Im Register "Rechner für Anwender" Zeilen 29 und 30 gelöscht.</t>
  </si>
  <si>
    <t>AHV-Beitragssatz ab 1.1.2020 = 10.55%</t>
  </si>
  <si>
    <t>ALV-Beitragssatz ab 1.1.2011 = 2.2% (Grenzbetrag 148'200)</t>
  </si>
  <si>
    <t>Änderungsnachweis 13.11.2019 /St.Vent</t>
  </si>
  <si>
    <t>Änderungsnachweis 06.10.2020 / St.Vent</t>
  </si>
  <si>
    <t>Total 12.75%   Halberanteil 6.375%</t>
  </si>
  <si>
    <t>Beispiel 1</t>
  </si>
  <si>
    <t>Beispiel 2</t>
  </si>
  <si>
    <t>Beispiel 3</t>
  </si>
  <si>
    <t>Beispiel 4</t>
  </si>
  <si>
    <t>Beispiel 5</t>
  </si>
  <si>
    <t>Es muss
kein Lohn-
ausweis
erstellt
werden.</t>
  </si>
  <si>
    <t>Beiträge AHV/IV</t>
  </si>
  <si>
    <t>Steuerfreier Betrag (Bund)</t>
  </si>
  <si>
    <t>Der Feuer-
wehrsold
muss in der
Steuererklä-
rung nicht 
deklariert
werden.</t>
  </si>
  <si>
    <t xml:space="preserve">Ziffer 119 </t>
  </si>
  <si>
    <t>Steuerfreier Betrag (Staat)</t>
  </si>
  <si>
    <t>Zwischentotal</t>
  </si>
  <si>
    <t>steuerbare Entschädigung (Staat)</t>
  </si>
  <si>
    <r>
      <t>Abzug Staat</t>
    </r>
    <r>
      <rPr>
        <b/>
        <sz val="11"/>
        <color theme="1"/>
        <rFont val="Calibri"/>
        <family val="2"/>
        <scheme val="minor"/>
      </rPr>
      <t xml:space="preserve"> (nur für 2013)</t>
    </r>
  </si>
  <si>
    <t>Beispiel auf SJ 2020 gehoben und Ziffer 670 Staat für SJ 2013 gelöscht</t>
  </si>
  <si>
    <r>
      <t>Abzug Staat</t>
    </r>
    <r>
      <rPr>
        <b/>
        <sz val="8"/>
        <color theme="1"/>
        <rFont val="Arial"/>
        <family val="2"/>
      </rPr>
      <t xml:space="preserve"> (ab 2020)</t>
    </r>
  </si>
  <si>
    <t>(AHV-Merblätter Nr. 2.01 und 2.08)</t>
  </si>
  <si>
    <t>AHV/IV/EO/ALV auf Sold</t>
  </si>
  <si>
    <t>AHV/IV/EO/ALV auf Entschädigungen</t>
  </si>
  <si>
    <t>Berücksichtigung AHV/IV/EO/ALV</t>
  </si>
  <si>
    <t>Beiträge AHV/IV/EO/ALV*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</si>
</sst>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_ &quot;CHF&quot;\ * #,##0_ ;_ &quot;CHF&quot;\ * \-#,##0_ ;_ &quot;CHF&quot;\ * &quot;-&quot;??_ ;_ @_ "/>
    <numFmt numFmtId="166" formatCode="_ * #,##0_ ;_ * \-#,##0_ ;_ * &quot;-&quot;??_ ;_ @_ "/>
    <numFmt numFmtId="167" formatCode="&quot;CHF&quot;\ #,##0"/>
    <numFmt numFmtId="168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EFB0"/>
        <bgColor indexed="64"/>
      </patternFill>
    </fill>
    <fill>
      <patternFill patternType="solid">
        <fgColor rgb="FF1BE7FD"/>
        <bgColor indexed="64"/>
      </patternFill>
    </fill>
    <fill>
      <patternFill patternType="solid">
        <fgColor rgb="FFB3E1B1"/>
        <bgColor indexed="64"/>
      </patternFill>
    </fill>
    <fill>
      <patternFill patternType="solid">
        <fgColor rgb="FF7AF1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166" fontId="0" fillId="0" borderId="0" xfId="3" applyNumberFormat="1" applyFont="1"/>
    <xf numFmtId="0" fontId="0" fillId="0" borderId="0" xfId="0" applyFill="1" applyAlignment="1">
      <alignment horizontal="right"/>
    </xf>
    <xf numFmtId="165" fontId="0" fillId="0" borderId="0" xfId="1" applyNumberFormat="1" applyFont="1" applyFill="1" applyAlignment="1">
      <alignment horizontal="left"/>
    </xf>
    <xf numFmtId="165" fontId="0" fillId="3" borderId="0" xfId="1" applyNumberFormat="1" applyFont="1" applyFill="1" applyProtection="1">
      <protection locked="0"/>
    </xf>
    <xf numFmtId="0" fontId="0" fillId="0" borderId="0" xfId="0" applyFill="1" applyBorder="1" applyAlignment="1">
      <alignment horizontal="right"/>
    </xf>
    <xf numFmtId="166" fontId="0" fillId="0" borderId="0" xfId="3" applyNumberFormat="1" applyFont="1" applyFill="1" applyBorder="1"/>
    <xf numFmtId="0" fontId="0" fillId="0" borderId="0" xfId="0" applyFill="1" applyBorder="1"/>
    <xf numFmtId="165" fontId="0" fillId="5" borderId="0" xfId="1" applyNumberFormat="1" applyFont="1" applyFill="1" applyProtection="1">
      <protection locked="0"/>
    </xf>
    <xf numFmtId="165" fontId="0" fillId="5" borderId="0" xfId="1" applyNumberFormat="1" applyFont="1" applyFill="1" applyBorder="1" applyProtection="1">
      <protection locked="0"/>
    </xf>
    <xf numFmtId="165" fontId="0" fillId="0" borderId="0" xfId="1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166" fontId="0" fillId="0" borderId="0" xfId="3" applyNumberFormat="1" applyFont="1" applyBorder="1" applyProtection="1"/>
    <xf numFmtId="0" fontId="6" fillId="0" borderId="0" xfId="0" applyFont="1" applyBorder="1" applyProtection="1"/>
    <xf numFmtId="165" fontId="0" fillId="0" borderId="0" xfId="1" applyNumberFormat="1" applyFont="1" applyFill="1" applyProtection="1"/>
    <xf numFmtId="0" fontId="0" fillId="0" borderId="0" xfId="0" applyFill="1" applyProtection="1"/>
    <xf numFmtId="165" fontId="0" fillId="0" borderId="0" xfId="1" applyNumberFormat="1" applyFont="1" applyProtection="1"/>
    <xf numFmtId="0" fontId="2" fillId="0" borderId="0" xfId="0" applyFont="1" applyProtection="1"/>
    <xf numFmtId="167" fontId="0" fillId="0" borderId="0" xfId="1" applyNumberFormat="1" applyFont="1" applyFill="1" applyProtection="1"/>
    <xf numFmtId="164" fontId="0" fillId="0" borderId="0" xfId="2" applyNumberFormat="1" applyFont="1" applyProtection="1"/>
    <xf numFmtId="9" fontId="0" fillId="0" borderId="0" xfId="0" applyNumberFormat="1" applyProtection="1"/>
    <xf numFmtId="0" fontId="0" fillId="0" borderId="0" xfId="1" applyNumberFormat="1" applyFont="1" applyFill="1" applyProtection="1"/>
    <xf numFmtId="0" fontId="8" fillId="0" borderId="0" xfId="0" applyFont="1" applyProtection="1"/>
    <xf numFmtId="165" fontId="0" fillId="0" borderId="0" xfId="0" applyNumberFormat="1" applyProtection="1"/>
    <xf numFmtId="0" fontId="0" fillId="0" borderId="0" xfId="0" applyFill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ill="1" applyBorder="1" applyAlignment="1">
      <alignment horizontal="left"/>
    </xf>
    <xf numFmtId="0" fontId="0" fillId="6" borderId="6" xfId="0" applyFill="1" applyBorder="1"/>
    <xf numFmtId="0" fontId="0" fillId="6" borderId="7" xfId="0" applyFill="1" applyBorder="1"/>
    <xf numFmtId="166" fontId="0" fillId="6" borderId="7" xfId="3" applyNumberFormat="1" applyFont="1" applyFill="1" applyBorder="1"/>
    <xf numFmtId="0" fontId="0" fillId="6" borderId="8" xfId="0" applyFill="1" applyBorder="1" applyAlignment="1">
      <alignment horizontal="center"/>
    </xf>
    <xf numFmtId="14" fontId="0" fillId="0" borderId="0" xfId="0" applyNumberFormat="1" applyProtection="1"/>
    <xf numFmtId="0" fontId="8" fillId="6" borderId="9" xfId="0" applyFont="1" applyFill="1" applyBorder="1" applyAlignment="1" applyProtection="1">
      <alignment horizontal="left"/>
    </xf>
    <xf numFmtId="0" fontId="0" fillId="6" borderId="10" xfId="0" applyFill="1" applyBorder="1" applyProtection="1"/>
    <xf numFmtId="165" fontId="0" fillId="6" borderId="10" xfId="1" applyNumberFormat="1" applyFont="1" applyFill="1" applyBorder="1" applyProtection="1"/>
    <xf numFmtId="0" fontId="0" fillId="6" borderId="11" xfId="0" applyFill="1" applyBorder="1"/>
    <xf numFmtId="0" fontId="0" fillId="6" borderId="10" xfId="0" applyFill="1" applyBorder="1"/>
    <xf numFmtId="166" fontId="0" fillId="6" borderId="10" xfId="3" applyNumberFormat="1" applyFont="1" applyFill="1" applyBorder="1"/>
    <xf numFmtId="0" fontId="0" fillId="6" borderId="12" xfId="0" applyFill="1" applyBorder="1" applyAlignment="1">
      <alignment horizontal="center"/>
    </xf>
    <xf numFmtId="165" fontId="0" fillId="6" borderId="13" xfId="1" applyNumberFormat="1" applyFont="1" applyFill="1" applyBorder="1" applyProtection="1"/>
    <xf numFmtId="0" fontId="0" fillId="6" borderId="14" xfId="0" applyFill="1" applyBorder="1" applyProtection="1"/>
    <xf numFmtId="0" fontId="0" fillId="6" borderId="0" xfId="0" applyFill="1" applyBorder="1" applyProtection="1"/>
    <xf numFmtId="9" fontId="0" fillId="6" borderId="0" xfId="0" applyNumberFormat="1" applyFill="1" applyBorder="1" applyProtection="1"/>
    <xf numFmtId="165" fontId="0" fillId="6" borderId="0" xfId="1" applyNumberFormat="1" applyFont="1" applyFill="1" applyBorder="1" applyProtection="1"/>
    <xf numFmtId="165" fontId="0" fillId="6" borderId="15" xfId="1" applyNumberFormat="1" applyFont="1" applyFill="1" applyBorder="1" applyProtection="1"/>
    <xf numFmtId="0" fontId="0" fillId="6" borderId="15" xfId="0" applyFill="1" applyBorder="1" applyProtection="1"/>
    <xf numFmtId="0" fontId="11" fillId="6" borderId="14" xfId="0" applyFont="1" applyFill="1" applyBorder="1" applyProtection="1"/>
    <xf numFmtId="0" fontId="11" fillId="6" borderId="0" xfId="0" applyFont="1" applyFill="1" applyBorder="1" applyProtection="1"/>
    <xf numFmtId="0" fontId="11" fillId="6" borderId="16" xfId="0" applyFont="1" applyFill="1" applyBorder="1" applyProtection="1"/>
    <xf numFmtId="0" fontId="11" fillId="6" borderId="17" xfId="0" applyFont="1" applyFill="1" applyBorder="1" applyProtection="1"/>
    <xf numFmtId="0" fontId="0" fillId="6" borderId="17" xfId="0" applyFill="1" applyBorder="1" applyProtection="1"/>
    <xf numFmtId="165" fontId="0" fillId="6" borderId="17" xfId="1" applyNumberFormat="1" applyFont="1" applyFill="1" applyBorder="1" applyProtection="1"/>
    <xf numFmtId="0" fontId="0" fillId="6" borderId="18" xfId="0" applyFill="1" applyBorder="1" applyProtection="1"/>
    <xf numFmtId="168" fontId="0" fillId="5" borderId="0" xfId="2" applyNumberFormat="1" applyFont="1" applyFill="1" applyBorder="1" applyProtection="1">
      <protection locked="0"/>
    </xf>
    <xf numFmtId="168" fontId="0" fillId="0" borderId="0" xfId="0" applyNumberFormat="1" applyProtection="1"/>
    <xf numFmtId="168" fontId="0" fillId="0" borderId="0" xfId="2" applyNumberFormat="1" applyFont="1" applyProtection="1"/>
    <xf numFmtId="0" fontId="0" fillId="6" borderId="0" xfId="0" applyFill="1" applyProtection="1"/>
    <xf numFmtId="165" fontId="0" fillId="6" borderId="0" xfId="1" applyNumberFormat="1" applyFont="1" applyFill="1" applyProtection="1"/>
    <xf numFmtId="0" fontId="11" fillId="6" borderId="0" xfId="0" applyFont="1" applyFill="1" applyProtection="1"/>
    <xf numFmtId="0" fontId="11" fillId="7" borderId="0" xfId="0" applyFont="1" applyFill="1" applyProtection="1"/>
    <xf numFmtId="0" fontId="0" fillId="7" borderId="0" xfId="0" applyFill="1" applyProtection="1"/>
    <xf numFmtId="165" fontId="0" fillId="7" borderId="0" xfId="1" applyNumberFormat="1" applyFont="1" applyFill="1" applyProtection="1"/>
    <xf numFmtId="165" fontId="0" fillId="0" borderId="0" xfId="1" applyNumberFormat="1" applyFont="1"/>
    <xf numFmtId="0" fontId="6" fillId="0" borderId="0" xfId="0" applyFont="1"/>
    <xf numFmtId="165" fontId="1" fillId="0" borderId="0" xfId="1" applyNumberFormat="1" applyFont="1" applyAlignment="1">
      <alignment vertical="center"/>
    </xf>
    <xf numFmtId="0" fontId="0" fillId="7" borderId="0" xfId="0" applyFill="1"/>
    <xf numFmtId="165" fontId="1" fillId="7" borderId="0" xfId="1" applyNumberFormat="1" applyFont="1" applyFill="1" applyAlignment="1">
      <alignment vertical="center"/>
    </xf>
    <xf numFmtId="165" fontId="0" fillId="7" borderId="0" xfId="1" applyNumberFormat="1" applyFont="1" applyFill="1"/>
    <xf numFmtId="0" fontId="6" fillId="7" borderId="0" xfId="0" applyFont="1" applyFill="1"/>
    <xf numFmtId="165" fontId="6" fillId="7" borderId="0" xfId="0" applyNumberFormat="1" applyFont="1" applyFill="1" applyAlignment="1">
      <alignment wrapText="1"/>
    </xf>
    <xf numFmtId="9" fontId="6" fillId="7" borderId="0" xfId="0" applyNumberFormat="1" applyFont="1" applyFill="1"/>
    <xf numFmtId="165" fontId="6" fillId="7" borderId="0" xfId="1" applyNumberFormat="1" applyFont="1" applyFill="1"/>
    <xf numFmtId="0" fontId="12" fillId="0" borderId="0" xfId="0" applyFont="1"/>
    <xf numFmtId="165" fontId="12" fillId="0" borderId="0" xfId="1" applyNumberFormat="1" applyFont="1"/>
    <xf numFmtId="165" fontId="13" fillId="0" borderId="19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165" fontId="12" fillId="0" borderId="20" xfId="1" applyNumberFormat="1" applyFont="1" applyBorder="1"/>
    <xf numFmtId="0" fontId="12" fillId="0" borderId="20" xfId="0" applyFont="1" applyBorder="1"/>
    <xf numFmtId="0" fontId="13" fillId="0" borderId="9" xfId="0" applyFont="1" applyBorder="1"/>
    <xf numFmtId="0" fontId="12" fillId="0" borderId="10" xfId="0" applyFont="1" applyBorder="1"/>
    <xf numFmtId="165" fontId="13" fillId="7" borderId="19" xfId="1" applyNumberFormat="1" applyFont="1" applyFill="1" applyBorder="1" applyProtection="1">
      <protection locked="0"/>
    </xf>
    <xf numFmtId="0" fontId="13" fillId="0" borderId="10" xfId="0" applyFont="1" applyBorder="1"/>
    <xf numFmtId="0" fontId="13" fillId="0" borderId="16" xfId="0" applyFont="1" applyBorder="1"/>
    <xf numFmtId="0" fontId="12" fillId="0" borderId="17" xfId="0" applyFont="1" applyBorder="1"/>
    <xf numFmtId="165" fontId="13" fillId="7" borderId="21" xfId="1" applyNumberFormat="1" applyFont="1" applyFill="1" applyBorder="1" applyProtection="1">
      <protection locked="0"/>
    </xf>
    <xf numFmtId="0" fontId="13" fillId="0" borderId="17" xfId="0" applyFont="1" applyBorder="1"/>
    <xf numFmtId="0" fontId="13" fillId="0" borderId="0" xfId="0" applyFont="1"/>
    <xf numFmtId="0" fontId="12" fillId="2" borderId="9" xfId="0" applyFont="1" applyFill="1" applyBorder="1"/>
    <xf numFmtId="0" fontId="12" fillId="2" borderId="10" xfId="0" applyFont="1" applyFill="1" applyBorder="1"/>
    <xf numFmtId="0" fontId="12" fillId="0" borderId="10" xfId="0" applyFont="1" applyFill="1" applyBorder="1"/>
    <xf numFmtId="165" fontId="12" fillId="0" borderId="10" xfId="1" applyNumberFormat="1" applyFont="1" applyBorder="1"/>
    <xf numFmtId="165" fontId="12" fillId="2" borderId="19" xfId="1" applyNumberFormat="1" applyFont="1" applyFill="1" applyBorder="1"/>
    <xf numFmtId="0" fontId="12" fillId="2" borderId="14" xfId="0" applyFont="1" applyFill="1" applyBorder="1"/>
    <xf numFmtId="0" fontId="12" fillId="2" borderId="0" xfId="0" applyFont="1" applyFill="1" applyBorder="1"/>
    <xf numFmtId="0" fontId="12" fillId="0" borderId="0" xfId="0" applyFont="1" applyFill="1" applyBorder="1"/>
    <xf numFmtId="165" fontId="12" fillId="0" borderId="0" xfId="1" applyNumberFormat="1" applyFont="1" applyBorder="1"/>
    <xf numFmtId="165" fontId="12" fillId="2" borderId="20" xfId="1" applyNumberFormat="1" applyFont="1" applyFill="1" applyBorder="1"/>
    <xf numFmtId="0" fontId="12" fillId="0" borderId="14" xfId="0" applyFont="1" applyBorder="1"/>
    <xf numFmtId="0" fontId="12" fillId="0" borderId="0" xfId="0" applyFont="1" applyBorder="1"/>
    <xf numFmtId="168" fontId="12" fillId="0" borderId="0" xfId="2" applyNumberFormat="1" applyFont="1" applyBorder="1"/>
    <xf numFmtId="168" fontId="12" fillId="0" borderId="0" xfId="2" applyNumberFormat="1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12" fillId="0" borderId="17" xfId="0" applyFont="1" applyFill="1" applyBorder="1"/>
    <xf numFmtId="165" fontId="12" fillId="0" borderId="17" xfId="1" applyNumberFormat="1" applyFont="1" applyBorder="1"/>
    <xf numFmtId="165" fontId="12" fillId="2" borderId="21" xfId="1" applyNumberFormat="1" applyFont="1" applyFill="1" applyBorder="1"/>
    <xf numFmtId="0" fontId="12" fillId="0" borderId="0" xfId="0" applyFont="1" applyFill="1"/>
    <xf numFmtId="0" fontId="12" fillId="0" borderId="9" xfId="0" applyFont="1" applyBorder="1"/>
    <xf numFmtId="166" fontId="12" fillId="0" borderId="10" xfId="3" applyNumberFormat="1" applyFont="1" applyBorder="1"/>
    <xf numFmtId="166" fontId="12" fillId="0" borderId="10" xfId="3" applyNumberFormat="1" applyFont="1" applyFill="1" applyBorder="1"/>
    <xf numFmtId="165" fontId="12" fillId="0" borderId="19" xfId="1" applyNumberFormat="1" applyFont="1" applyBorder="1"/>
    <xf numFmtId="0" fontId="12" fillId="4" borderId="14" xfId="0" applyFont="1" applyFill="1" applyBorder="1"/>
    <xf numFmtId="0" fontId="12" fillId="4" borderId="0" xfId="0" applyFont="1" applyFill="1" applyBorder="1"/>
    <xf numFmtId="9" fontId="12" fillId="4" borderId="0" xfId="0" applyNumberFormat="1" applyFont="1" applyFill="1" applyBorder="1"/>
    <xf numFmtId="9" fontId="12" fillId="0" borderId="0" xfId="0" applyNumberFormat="1" applyFont="1" applyFill="1" applyBorder="1"/>
    <xf numFmtId="165" fontId="12" fillId="4" borderId="20" xfId="1" applyNumberFormat="1" applyFont="1" applyFill="1" applyBorder="1"/>
    <xf numFmtId="166" fontId="12" fillId="0" borderId="0" xfId="3" applyNumberFormat="1" applyFont="1" applyBorder="1"/>
    <xf numFmtId="166" fontId="12" fillId="0" borderId="0" xfId="3" applyNumberFormat="1" applyFont="1" applyFill="1" applyBorder="1"/>
    <xf numFmtId="9" fontId="12" fillId="0" borderId="0" xfId="0" applyNumberFormat="1" applyFont="1" applyBorder="1"/>
    <xf numFmtId="0" fontId="12" fillId="4" borderId="16" xfId="0" applyFont="1" applyFill="1" applyBorder="1"/>
    <xf numFmtId="0" fontId="12" fillId="4" borderId="17" xfId="0" applyFont="1" applyFill="1" applyBorder="1"/>
    <xf numFmtId="165" fontId="12" fillId="4" borderId="21" xfId="1" applyNumberFormat="1" applyFont="1" applyFill="1" applyBorder="1"/>
    <xf numFmtId="0" fontId="14" fillId="0" borderId="0" xfId="0" applyFont="1"/>
    <xf numFmtId="165" fontId="14" fillId="0" borderId="0" xfId="1" applyNumberFormat="1" applyFont="1" applyAlignment="1">
      <alignment vertical="center"/>
    </xf>
    <xf numFmtId="165" fontId="14" fillId="0" borderId="0" xfId="1" applyNumberFormat="1" applyFont="1"/>
    <xf numFmtId="0" fontId="0" fillId="0" borderId="0" xfId="0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5" fontId="12" fillId="2" borderId="19" xfId="1" applyNumberFormat="1" applyFont="1" applyFill="1" applyBorder="1" applyAlignment="1">
      <alignment horizontal="center" vertical="center" wrapText="1"/>
    </xf>
    <xf numFmtId="165" fontId="12" fillId="2" borderId="20" xfId="1" applyNumberFormat="1" applyFont="1" applyFill="1" applyBorder="1" applyAlignment="1">
      <alignment horizontal="center" vertical="center"/>
    </xf>
    <xf numFmtId="165" fontId="12" fillId="2" borderId="21" xfId="1" applyNumberFormat="1" applyFont="1" applyFill="1" applyBorder="1" applyAlignment="1">
      <alignment horizontal="center" vertical="center"/>
    </xf>
    <xf numFmtId="165" fontId="12" fillId="4" borderId="19" xfId="1" applyNumberFormat="1" applyFont="1" applyFill="1" applyBorder="1" applyAlignment="1">
      <alignment horizontal="center" vertical="center" wrapText="1"/>
    </xf>
    <xf numFmtId="165" fontId="12" fillId="4" borderId="20" xfId="1" applyNumberFormat="1" applyFont="1" applyFill="1" applyBorder="1" applyAlignment="1">
      <alignment horizontal="center" vertical="center" wrapText="1"/>
    </xf>
    <xf numFmtId="165" fontId="12" fillId="4" borderId="21" xfId="1" applyNumberFormat="1" applyFont="1" applyFill="1" applyBorder="1" applyAlignment="1">
      <alignment horizontal="center" vertical="center" wrapText="1"/>
    </xf>
    <xf numFmtId="0" fontId="7" fillId="0" borderId="0" xfId="0" applyFont="1" applyProtection="1"/>
    <xf numFmtId="166" fontId="0" fillId="0" borderId="0" xfId="3" applyNumberFormat="1" applyFont="1" applyProtection="1"/>
    <xf numFmtId="0" fontId="5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horizontal="left" wrapText="1"/>
    </xf>
    <xf numFmtId="0" fontId="0" fillId="0" borderId="0" xfId="0" applyFill="1" applyBorder="1" applyProtection="1"/>
    <xf numFmtId="49" fontId="0" fillId="0" borderId="0" xfId="0" applyNumberFormat="1" applyFill="1" applyBorder="1" applyProtection="1"/>
    <xf numFmtId="49" fontId="0" fillId="0" borderId="1" xfId="0" applyNumberFormat="1" applyBorder="1" applyProtection="1"/>
    <xf numFmtId="0" fontId="0" fillId="0" borderId="2" xfId="0" applyBorder="1" applyProtection="1"/>
    <xf numFmtId="166" fontId="0" fillId="0" borderId="2" xfId="3" applyNumberFormat="1" applyFont="1" applyBorder="1" applyProtection="1"/>
    <xf numFmtId="166" fontId="0" fillId="2" borderId="3" xfId="3" applyNumberFormat="1" applyFont="1" applyFill="1" applyBorder="1" applyProtection="1"/>
    <xf numFmtId="166" fontId="0" fillId="0" borderId="0" xfId="3" applyNumberFormat="1" applyFont="1" applyFill="1" applyBorder="1" applyProtection="1"/>
    <xf numFmtId="49" fontId="0" fillId="0" borderId="4" xfId="0" applyNumberFormat="1" applyBorder="1" applyProtection="1"/>
    <xf numFmtId="166" fontId="0" fillId="2" borderId="5" xfId="3" applyNumberFormat="1" applyFont="1" applyFill="1" applyBorder="1" applyProtection="1"/>
    <xf numFmtId="164" fontId="0" fillId="0" borderId="0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165" fontId="0" fillId="2" borderId="5" xfId="1" applyNumberFormat="1" applyFont="1" applyFill="1" applyBorder="1" applyAlignment="1" applyProtection="1">
      <alignment horizontal="left"/>
    </xf>
    <xf numFmtId="165" fontId="0" fillId="0" borderId="0" xfId="1" applyNumberFormat="1" applyFont="1" applyFill="1" applyBorder="1" applyAlignment="1" applyProtection="1">
      <alignment horizontal="left"/>
    </xf>
    <xf numFmtId="49" fontId="0" fillId="0" borderId="6" xfId="0" applyNumberFormat="1" applyBorder="1" applyProtection="1"/>
    <xf numFmtId="0" fontId="0" fillId="0" borderId="7" xfId="0" applyBorder="1" applyProtection="1"/>
    <xf numFmtId="0" fontId="0" fillId="2" borderId="7" xfId="0" applyFill="1" applyBorder="1" applyAlignment="1" applyProtection="1">
      <alignment horizontal="right"/>
    </xf>
    <xf numFmtId="165" fontId="0" fillId="2" borderId="8" xfId="1" applyNumberFormat="1" applyFont="1" applyFill="1" applyBorder="1" applyAlignment="1" applyProtection="1">
      <alignment horizontal="left"/>
    </xf>
    <xf numFmtId="49" fontId="0" fillId="0" borderId="0" xfId="0" applyNumberFormat="1" applyBorder="1" applyProtection="1"/>
    <xf numFmtId="0" fontId="5" fillId="0" borderId="0" xfId="0" applyFont="1" applyFill="1" applyAlignment="1" applyProtection="1">
      <alignment horizontal="left"/>
    </xf>
    <xf numFmtId="0" fontId="0" fillId="0" borderId="1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Protection="1"/>
    <xf numFmtId="0" fontId="6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right" wrapText="1"/>
    </xf>
    <xf numFmtId="166" fontId="0" fillId="4" borderId="0" xfId="3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6" fontId="0" fillId="4" borderId="5" xfId="3" applyNumberFormat="1" applyFont="1" applyFill="1" applyBorder="1" applyAlignment="1" applyProtection="1">
      <alignment horizontal="right"/>
    </xf>
    <xf numFmtId="166" fontId="0" fillId="0" borderId="0" xfId="3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166" fontId="0" fillId="0" borderId="0" xfId="3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Border="1" applyProtection="1"/>
    <xf numFmtId="166" fontId="0" fillId="0" borderId="7" xfId="3" applyNumberFormat="1" applyFont="1" applyBorder="1" applyProtection="1"/>
    <xf numFmtId="166" fontId="0" fillId="4" borderId="7" xfId="3" applyNumberFormat="1" applyFont="1" applyFill="1" applyBorder="1" applyProtection="1"/>
    <xf numFmtId="0" fontId="0" fillId="4" borderId="8" xfId="0" applyFill="1" applyBorder="1" applyAlignment="1" applyProtection="1">
      <alignment horizontal="center"/>
    </xf>
    <xf numFmtId="10" fontId="0" fillId="0" borderId="0" xfId="2" applyNumberFormat="1" applyFont="1" applyFill="1" applyBorder="1" applyProtection="1"/>
  </cellXfs>
  <cellStyles count="4">
    <cellStyle name="Komma" xfId="3" builtin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3E1B1"/>
      <color rgb="FFFEEFB0"/>
      <color rgb="FF7AF1FE"/>
      <color rgb="FF1BE7FD"/>
      <color rgb="FFFFE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indowProtection="1" tabSelected="1" zoomScaleNormal="100" workbookViewId="0">
      <selection activeCell="H16" sqref="H16"/>
    </sheetView>
  </sheetViews>
  <sheetFormatPr baseColWidth="10" defaultRowHeight="15" x14ac:dyDescent="0.25"/>
  <cols>
    <col min="1" max="1" width="3.7109375" customWidth="1"/>
    <col min="2" max="2" width="11.7109375" customWidth="1"/>
    <col min="3" max="3" width="7.7109375" style="1" customWidth="1"/>
    <col min="4" max="4" width="19.7109375" customWidth="1"/>
    <col min="5" max="5" width="5.7109375" customWidth="1"/>
    <col min="6" max="6" width="10.7109375" customWidth="1"/>
    <col min="7" max="7" width="5.7109375" customWidth="1"/>
    <col min="8" max="8" width="12.7109375" customWidth="1"/>
    <col min="9" max="9" width="3.7109375" customWidth="1"/>
    <col min="10" max="10" width="5.7109375" customWidth="1"/>
    <col min="11" max="11" width="3.7109375" customWidth="1"/>
    <col min="12" max="12" width="11.7109375" customWidth="1"/>
    <col min="13" max="13" width="32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21" width="10.7109375" customWidth="1"/>
  </cols>
  <sheetData>
    <row r="1" spans="1:18" ht="15.75" x14ac:dyDescent="0.25">
      <c r="A1" s="138" t="s">
        <v>58</v>
      </c>
      <c r="B1" s="11"/>
      <c r="C1" s="139"/>
      <c r="D1" s="11"/>
      <c r="E1" s="11"/>
      <c r="F1" s="11"/>
      <c r="G1" s="11"/>
      <c r="H1" s="11"/>
      <c r="I1" s="11"/>
      <c r="J1" s="11"/>
      <c r="K1" s="11"/>
    </row>
    <row r="2" spans="1:18" x14ac:dyDescent="0.25">
      <c r="A2" s="11"/>
      <c r="B2" s="11"/>
      <c r="C2" s="139"/>
      <c r="D2" s="11"/>
      <c r="E2" s="11"/>
      <c r="F2" s="11"/>
      <c r="G2" s="11"/>
      <c r="H2" s="11"/>
      <c r="I2" s="11"/>
      <c r="J2" s="11"/>
      <c r="K2" s="11"/>
    </row>
    <row r="3" spans="1:18" x14ac:dyDescent="0.25">
      <c r="A3" s="11"/>
      <c r="B3" s="11" t="s">
        <v>56</v>
      </c>
      <c r="C3" s="139"/>
      <c r="D3" s="11"/>
      <c r="E3" s="11"/>
      <c r="F3" s="11"/>
      <c r="G3" s="11"/>
      <c r="H3" s="8">
        <v>4000</v>
      </c>
      <c r="I3" s="15"/>
      <c r="J3" s="11"/>
      <c r="K3" s="11"/>
    </row>
    <row r="4" spans="1:18" x14ac:dyDescent="0.25">
      <c r="A4" s="11"/>
      <c r="B4" s="11" t="s">
        <v>57</v>
      </c>
      <c r="C4" s="139"/>
      <c r="D4" s="11"/>
      <c r="E4" s="11"/>
      <c r="F4" s="11"/>
      <c r="G4" s="11"/>
      <c r="H4" s="8">
        <v>3000</v>
      </c>
      <c r="I4" s="15"/>
      <c r="J4" s="11"/>
      <c r="K4" s="11"/>
    </row>
    <row r="5" spans="1:18" x14ac:dyDescent="0.25">
      <c r="A5" s="11"/>
      <c r="B5" s="11"/>
      <c r="C5" s="139"/>
      <c r="D5" s="11"/>
      <c r="E5" s="11"/>
      <c r="F5" s="11"/>
      <c r="G5" s="11"/>
      <c r="H5" s="15"/>
      <c r="I5" s="15"/>
      <c r="J5" s="11"/>
      <c r="K5" s="11"/>
    </row>
    <row r="6" spans="1:18" x14ac:dyDescent="0.25">
      <c r="A6" s="11"/>
      <c r="B6" s="140" t="str">
        <f>IF('Rechner (Basisdokument)'!D9=1," ",'Rechner (Basisdokument)'!A46)</f>
        <v xml:space="preserve"> </v>
      </c>
      <c r="C6" s="140"/>
      <c r="D6" s="140"/>
      <c r="E6" s="140"/>
      <c r="F6" s="140"/>
      <c r="G6" s="140"/>
      <c r="H6" s="15"/>
      <c r="I6" s="15"/>
      <c r="J6" s="11"/>
      <c r="K6" s="11"/>
    </row>
    <row r="7" spans="1:18" ht="14.45" customHeight="1" x14ac:dyDescent="0.25">
      <c r="A7" s="11"/>
      <c r="B7" s="141" t="str">
        <f>IF('Rechner (Basisdokument)'!D9=1,'Rechner (Basisdokument)'!A45," ")</f>
        <v>Der Lohnausweis ist wie folgt auszufüllen:</v>
      </c>
      <c r="C7" s="141"/>
      <c r="D7" s="141"/>
      <c r="E7" s="141"/>
      <c r="F7" s="141"/>
      <c r="G7" s="141"/>
      <c r="H7" s="15"/>
      <c r="I7" s="15"/>
      <c r="J7" s="142"/>
      <c r="K7" s="142"/>
      <c r="L7" s="7"/>
      <c r="M7" s="7"/>
      <c r="N7" s="7"/>
      <c r="O7" s="7"/>
      <c r="P7" s="7"/>
    </row>
    <row r="8" spans="1:18" x14ac:dyDescent="0.25">
      <c r="A8" s="11"/>
      <c r="B8" s="18" t="s">
        <v>7</v>
      </c>
      <c r="C8" s="139"/>
      <c r="D8" s="11"/>
      <c r="E8" s="11"/>
      <c r="F8" s="11"/>
      <c r="G8" s="11"/>
      <c r="H8" s="15"/>
      <c r="I8" s="15"/>
      <c r="J8" s="142"/>
      <c r="K8" s="143"/>
      <c r="L8" s="7"/>
      <c r="M8" s="6"/>
      <c r="N8" s="7"/>
      <c r="O8" s="7"/>
      <c r="P8" s="7"/>
    </row>
    <row r="9" spans="1:18" x14ac:dyDescent="0.25">
      <c r="A9" s="144" t="s">
        <v>30</v>
      </c>
      <c r="B9" s="145" t="s">
        <v>19</v>
      </c>
      <c r="C9" s="146"/>
      <c r="D9" s="145"/>
      <c r="E9" s="145"/>
      <c r="F9" s="145"/>
      <c r="G9" s="145"/>
      <c r="H9" s="147">
        <f>'Rechner (Basisdokument)'!D20</f>
        <v>7000</v>
      </c>
      <c r="I9" s="148"/>
      <c r="J9" s="142"/>
      <c r="K9" s="143"/>
      <c r="L9" s="7"/>
      <c r="M9" s="6"/>
      <c r="N9" s="6"/>
      <c r="O9" s="7"/>
      <c r="P9" s="7"/>
    </row>
    <row r="10" spans="1:18" x14ac:dyDescent="0.25">
      <c r="A10" s="149" t="s">
        <v>31</v>
      </c>
      <c r="B10" s="12" t="s">
        <v>22</v>
      </c>
      <c r="C10" s="13"/>
      <c r="D10" s="12"/>
      <c r="E10" s="12"/>
      <c r="F10" s="12"/>
      <c r="G10" s="12"/>
      <c r="H10" s="150">
        <f>'Rechner (Basisdokument)'!D21</f>
        <v>7000</v>
      </c>
      <c r="I10" s="148"/>
      <c r="J10" s="142"/>
      <c r="K10" s="143"/>
      <c r="L10" s="7"/>
      <c r="M10" s="6"/>
      <c r="N10" s="6"/>
      <c r="O10" s="7"/>
      <c r="P10" s="7"/>
    </row>
    <row r="11" spans="1:18" x14ac:dyDescent="0.25">
      <c r="A11" s="149" t="s">
        <v>32</v>
      </c>
      <c r="B11" s="12" t="s">
        <v>91</v>
      </c>
      <c r="C11" s="12"/>
      <c r="D11" s="151"/>
      <c r="E11" s="12"/>
      <c r="F11" s="12"/>
      <c r="G11" s="12"/>
      <c r="H11" s="150">
        <f>'Rechner (Basisdokument)'!D26</f>
        <v>191.25</v>
      </c>
      <c r="I11" s="148"/>
      <c r="J11" s="142"/>
      <c r="K11" s="143"/>
      <c r="L11" s="7"/>
      <c r="M11" s="6"/>
      <c r="N11" s="6"/>
      <c r="O11" s="7"/>
      <c r="P11" s="7"/>
    </row>
    <row r="12" spans="1:18" x14ac:dyDescent="0.25">
      <c r="A12" s="149" t="s">
        <v>33</v>
      </c>
      <c r="B12" s="12" t="s">
        <v>24</v>
      </c>
      <c r="C12" s="13"/>
      <c r="D12" s="12"/>
      <c r="E12" s="12"/>
      <c r="F12" s="12"/>
      <c r="G12" s="12"/>
      <c r="H12" s="150">
        <f>'Rechner (Basisdokument)'!D27</f>
        <v>6808.75</v>
      </c>
      <c r="I12" s="148"/>
      <c r="J12" s="142"/>
      <c r="K12" s="143"/>
      <c r="L12" s="7"/>
      <c r="M12" s="7"/>
      <c r="N12" s="6"/>
      <c r="O12" s="7"/>
      <c r="P12" s="7"/>
    </row>
    <row r="13" spans="1:18" x14ac:dyDescent="0.25">
      <c r="A13" s="149" t="s">
        <v>34</v>
      </c>
      <c r="B13" s="12" t="s">
        <v>25</v>
      </c>
      <c r="C13" s="152" t="str">
        <f>IF(H4&gt;0,'Rechner (Basisdokument)'!B12,'Rechner (Basisdokument)'!B10)</f>
        <v>Ziffer 1: Der Sold für Kernaufgaben Feuerwehr beträgt brutto</v>
      </c>
      <c r="D13" s="152"/>
      <c r="E13" s="152"/>
      <c r="F13" s="152"/>
      <c r="G13" s="152"/>
      <c r="H13" s="153">
        <f>IF(H4&gt;0,'Rechner (Basisdokument)'!D7," ")</f>
        <v>4000</v>
      </c>
      <c r="I13" s="154"/>
      <c r="J13" s="142"/>
      <c r="K13" s="143"/>
      <c r="L13" s="7"/>
      <c r="M13" s="6"/>
      <c r="N13" s="6"/>
      <c r="O13" s="5"/>
      <c r="P13" s="5"/>
      <c r="Q13" s="2"/>
      <c r="R13" s="3"/>
    </row>
    <row r="14" spans="1:18" x14ac:dyDescent="0.25">
      <c r="A14" s="155"/>
      <c r="B14" s="156"/>
      <c r="C14" s="157" t="str">
        <f>IF(H4&gt;0,'Rechner (Basisdokument)'!B13,'Rechner (Basisdokument)'!B11)</f>
        <v>die übrigen Entschädigungen betragen brutto</v>
      </c>
      <c r="D14" s="157"/>
      <c r="E14" s="157"/>
      <c r="F14" s="157"/>
      <c r="G14" s="157"/>
      <c r="H14" s="158">
        <f>IF(H4&gt;0,'Rechner (Basisdokument)'!D8," ")</f>
        <v>3000</v>
      </c>
      <c r="I14" s="154"/>
      <c r="J14" s="142"/>
      <c r="K14" s="143"/>
      <c r="L14" s="7"/>
      <c r="M14" s="29"/>
      <c r="N14" s="29"/>
      <c r="O14" s="5"/>
      <c r="P14" s="5"/>
      <c r="Q14" s="2"/>
      <c r="R14" s="3"/>
    </row>
    <row r="15" spans="1:18" x14ac:dyDescent="0.25">
      <c r="A15" s="159"/>
      <c r="B15" s="12"/>
      <c r="C15" s="13"/>
      <c r="D15" s="12"/>
      <c r="E15" s="12"/>
      <c r="F15" s="12"/>
      <c r="G15" s="12"/>
      <c r="H15" s="12"/>
      <c r="I15" s="142"/>
      <c r="J15" s="142"/>
      <c r="K15" s="143"/>
      <c r="L15" s="7"/>
      <c r="M15" s="29"/>
      <c r="N15" s="29"/>
      <c r="O15" s="7"/>
      <c r="P15" s="7"/>
    </row>
    <row r="16" spans="1:18" x14ac:dyDescent="0.25">
      <c r="A16" s="12"/>
      <c r="B16" s="12" t="s">
        <v>35</v>
      </c>
      <c r="C16" s="13"/>
      <c r="D16" s="12"/>
      <c r="E16" s="12"/>
      <c r="F16" s="12"/>
      <c r="G16" s="12"/>
      <c r="H16" s="56">
        <v>6.3750000000000001E-2</v>
      </c>
      <c r="I16" s="186"/>
      <c r="J16" s="142"/>
      <c r="K16" s="142"/>
      <c r="L16" s="7"/>
      <c r="M16" s="7"/>
      <c r="N16" s="7"/>
      <c r="O16" s="7"/>
      <c r="P16" s="7"/>
    </row>
    <row r="17" spans="1:16" x14ac:dyDescent="0.25">
      <c r="A17" s="12"/>
      <c r="B17" s="12" t="s">
        <v>52</v>
      </c>
      <c r="C17" s="13"/>
      <c r="D17" s="12"/>
      <c r="E17" s="12"/>
      <c r="F17" s="12"/>
      <c r="G17" s="12"/>
      <c r="H17" s="10">
        <f>'Rechner (Basisdokument)'!D4</f>
        <v>2300</v>
      </c>
      <c r="I17" s="10"/>
      <c r="J17" s="142"/>
      <c r="K17" s="142"/>
      <c r="L17" s="7"/>
      <c r="M17" s="7"/>
      <c r="N17" s="7"/>
      <c r="O17" s="7"/>
      <c r="P17" s="7"/>
    </row>
    <row r="18" spans="1:16" x14ac:dyDescent="0.25">
      <c r="A18" s="11"/>
      <c r="B18" s="11"/>
      <c r="C18" s="139"/>
      <c r="D18" s="11"/>
      <c r="E18" s="11"/>
      <c r="F18" s="11"/>
      <c r="G18" s="11"/>
      <c r="H18" s="15"/>
      <c r="I18" s="15"/>
      <c r="J18" s="142"/>
      <c r="K18" s="142"/>
      <c r="L18" s="7"/>
      <c r="M18" s="7"/>
      <c r="N18" s="7"/>
      <c r="O18" s="7"/>
      <c r="P18" s="7"/>
    </row>
    <row r="19" spans="1:16" x14ac:dyDescent="0.25">
      <c r="A19" s="11"/>
      <c r="B19" s="130" t="str">
        <f>IF('Rechner (Basisdokument)'!D9=1," ",'Rechner (Basisdokument)'!A48)</f>
        <v xml:space="preserve"> </v>
      </c>
      <c r="C19" s="130"/>
      <c r="D19" s="130"/>
      <c r="E19" s="130"/>
      <c r="F19" s="130"/>
      <c r="G19" s="130"/>
      <c r="H19" s="130"/>
      <c r="I19" s="160"/>
      <c r="J19" s="11"/>
      <c r="K19" s="11"/>
    </row>
    <row r="20" spans="1:16" x14ac:dyDescent="0.25">
      <c r="A20" s="11"/>
      <c r="B20" s="131" t="str">
        <f>IF('Rechner (Basisdokument)'!D9=1,'Rechner (Basisdokument)'!A47," ")</f>
        <v>Die Steuererklärung ist wie folgt auszufüllen:</v>
      </c>
      <c r="C20" s="131"/>
      <c r="D20" s="131"/>
      <c r="E20" s="131"/>
      <c r="F20" s="131"/>
      <c r="G20" s="131"/>
      <c r="H20" s="131"/>
      <c r="I20" s="27"/>
      <c r="J20" s="11"/>
      <c r="K20" s="11"/>
    </row>
    <row r="21" spans="1:16" x14ac:dyDescent="0.25">
      <c r="A21" s="11"/>
      <c r="B21" s="18" t="s">
        <v>8</v>
      </c>
      <c r="C21" s="139"/>
      <c r="D21" s="11"/>
      <c r="E21" s="11"/>
      <c r="F21" s="11"/>
      <c r="G21" s="11"/>
      <c r="H21" s="11"/>
      <c r="I21" s="16"/>
      <c r="J21" s="11"/>
      <c r="K21" s="11"/>
    </row>
    <row r="22" spans="1:16" x14ac:dyDescent="0.25">
      <c r="A22" s="161" t="s">
        <v>38</v>
      </c>
      <c r="B22" s="162" t="s">
        <v>54</v>
      </c>
      <c r="C22" s="146"/>
      <c r="D22" s="145"/>
      <c r="E22" s="145"/>
      <c r="F22" s="145"/>
      <c r="G22" s="145"/>
      <c r="H22" s="163"/>
      <c r="I22" s="142"/>
      <c r="J22" s="11"/>
      <c r="K22" s="11"/>
    </row>
    <row r="23" spans="1:16" ht="10.15" customHeight="1" x14ac:dyDescent="0.25">
      <c r="A23" s="164" t="s">
        <v>55</v>
      </c>
      <c r="B23" s="12"/>
      <c r="C23" s="13"/>
      <c r="D23" s="12"/>
      <c r="E23" s="12"/>
      <c r="F23" s="12"/>
      <c r="G23" s="12"/>
      <c r="H23" s="165"/>
      <c r="I23" s="142"/>
      <c r="J23" s="11"/>
      <c r="K23" s="11"/>
    </row>
    <row r="24" spans="1:16" ht="24.75" x14ac:dyDescent="0.25">
      <c r="A24" s="166">
        <v>120</v>
      </c>
      <c r="B24" s="12" t="s">
        <v>39</v>
      </c>
      <c r="C24" s="13"/>
      <c r="D24" s="167" t="s">
        <v>40</v>
      </c>
      <c r="E24" s="168">
        <v>119</v>
      </c>
      <c r="F24" s="169">
        <f>'Rechner (Basisdokument)'!D34</f>
        <v>2242.625</v>
      </c>
      <c r="G24" s="170">
        <v>120</v>
      </c>
      <c r="H24" s="171">
        <f>'Rechner (Basisdokument)'!D35</f>
        <v>566.125</v>
      </c>
      <c r="I24" s="172"/>
      <c r="J24" s="11"/>
      <c r="K24" s="11"/>
    </row>
    <row r="25" spans="1:16" x14ac:dyDescent="0.25">
      <c r="A25" s="166"/>
      <c r="B25" s="12"/>
      <c r="C25" s="13"/>
      <c r="D25" s="173"/>
      <c r="E25" s="168"/>
      <c r="F25" s="172"/>
      <c r="G25" s="174"/>
      <c r="H25" s="175"/>
      <c r="I25" s="174"/>
      <c r="J25" s="11"/>
      <c r="K25" s="11"/>
    </row>
    <row r="26" spans="1:16" x14ac:dyDescent="0.25">
      <c r="A26" s="166"/>
      <c r="B26" s="176" t="s">
        <v>53</v>
      </c>
      <c r="C26" s="13"/>
      <c r="D26" s="173"/>
      <c r="E26" s="168"/>
      <c r="F26" s="172" t="s">
        <v>41</v>
      </c>
      <c r="G26" s="174"/>
      <c r="H26" s="175" t="s">
        <v>42</v>
      </c>
      <c r="I26" s="174"/>
      <c r="J26" s="11"/>
      <c r="K26" s="11"/>
    </row>
    <row r="27" spans="1:16" ht="10.15" customHeight="1" x14ac:dyDescent="0.25">
      <c r="A27" s="164" t="s">
        <v>55</v>
      </c>
      <c r="B27" s="12"/>
      <c r="C27" s="13"/>
      <c r="D27" s="173"/>
      <c r="E27" s="177"/>
      <c r="F27" s="178"/>
      <c r="G27" s="179"/>
      <c r="H27" s="180"/>
      <c r="I27" s="181"/>
      <c r="J27" s="11"/>
      <c r="K27" s="11"/>
    </row>
    <row r="28" spans="1:16" x14ac:dyDescent="0.25">
      <c r="A28" s="182">
        <v>670</v>
      </c>
      <c r="B28" s="156" t="s">
        <v>43</v>
      </c>
      <c r="C28" s="183"/>
      <c r="D28" s="156"/>
      <c r="E28" s="156"/>
      <c r="F28" s="184">
        <f>'Rechner (Basisdokument)'!D43</f>
        <v>0</v>
      </c>
      <c r="G28" s="156"/>
      <c r="H28" s="185" t="s">
        <v>51</v>
      </c>
      <c r="I28" s="181"/>
      <c r="J28" s="11"/>
      <c r="K28" s="11"/>
    </row>
    <row r="29" spans="1:16" x14ac:dyDescent="0.25">
      <c r="A29" s="11"/>
      <c r="B29" s="11"/>
      <c r="C29" s="139"/>
      <c r="D29" s="11"/>
      <c r="E29" s="11"/>
      <c r="F29" s="11"/>
      <c r="G29" s="11"/>
      <c r="H29" s="11"/>
      <c r="I29" s="16"/>
      <c r="J29" s="11"/>
      <c r="K29" s="11"/>
    </row>
    <row r="30" spans="1:16" x14ac:dyDescent="0.25">
      <c r="A30" s="11"/>
      <c r="B30" s="11"/>
      <c r="C30" s="139"/>
      <c r="D30" s="11"/>
      <c r="E30" s="11"/>
      <c r="F30" s="11"/>
      <c r="G30" s="11"/>
      <c r="H30" s="11"/>
      <c r="I30" s="16"/>
      <c r="J30" s="11"/>
      <c r="K30" s="11"/>
    </row>
    <row r="31" spans="1:16" x14ac:dyDescent="0.25">
      <c r="A31" s="11"/>
      <c r="B31" s="11"/>
      <c r="C31" s="139"/>
      <c r="D31" s="11"/>
      <c r="E31" s="11"/>
      <c r="F31" s="11"/>
      <c r="G31" s="11"/>
      <c r="H31" s="11"/>
      <c r="I31" s="11"/>
      <c r="J31" s="11"/>
      <c r="K31" s="11"/>
    </row>
    <row r="32" spans="1:16" x14ac:dyDescent="0.25">
      <c r="A32" s="11"/>
      <c r="B32" s="11"/>
      <c r="C32" s="139"/>
      <c r="D32" s="11"/>
      <c r="E32" s="11"/>
      <c r="F32" s="11"/>
      <c r="G32" s="11"/>
      <c r="H32" s="11"/>
      <c r="I32" s="11"/>
      <c r="J32" s="11"/>
      <c r="K32" s="11"/>
    </row>
  </sheetData>
  <sheetProtection algorithmName="SHA-512" hashValue="/7T93fuX+5hFl4YVnArXP1MPiC/ZjPlWcBiOGLvlX+CcmYDXzyb+5o0rstXuoraYi7lIn04Ypy/9biXxUN2R9A==" saltValue="IpL7qNsFfIkOlTJRoGemMg==" spinCount="100000" sheet="1" selectLockedCells="1"/>
  <mergeCells count="6">
    <mergeCell ref="B19:H19"/>
    <mergeCell ref="B20:H20"/>
    <mergeCell ref="B6:G6"/>
    <mergeCell ref="C13:G13"/>
    <mergeCell ref="C14:G1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windowProtection="1" workbookViewId="0">
      <selection activeCell="D25" sqref="D25"/>
    </sheetView>
  </sheetViews>
  <sheetFormatPr baseColWidth="10" defaultColWidth="11.5703125" defaultRowHeight="15" x14ac:dyDescent="0.25"/>
  <cols>
    <col min="1" max="1" width="16.5703125" style="11" bestFit="1" customWidth="1"/>
    <col min="2" max="2" width="28.28515625" style="11" customWidth="1"/>
    <col min="3" max="3" width="11" style="11" bestFit="1" customWidth="1"/>
    <col min="4" max="4" width="12.5703125" style="17" bestFit="1" customWidth="1"/>
    <col min="5" max="5" width="3.7109375" style="11" customWidth="1"/>
    <col min="6" max="6" width="25.28515625" style="11" customWidth="1"/>
    <col min="7" max="7" width="12" style="11" customWidth="1"/>
    <col min="8" max="8" width="11.5703125" style="11"/>
    <col min="9" max="9" width="3.7109375" style="11" customWidth="1"/>
    <col min="10" max="10" width="11.5703125" style="11"/>
    <col min="11" max="11" width="3.7109375" style="11" customWidth="1"/>
    <col min="12" max="12" width="11.5703125" style="11"/>
    <col min="13" max="13" width="3.7109375" style="11" customWidth="1"/>
    <col min="14" max="14" width="16.7109375" style="11" customWidth="1"/>
    <col min="15" max="16384" width="11.5703125" style="11"/>
  </cols>
  <sheetData>
    <row r="1" spans="1:14" x14ac:dyDescent="0.25">
      <c r="B1" s="11" t="s">
        <v>46</v>
      </c>
      <c r="D1" s="4">
        <v>5000</v>
      </c>
    </row>
    <row r="2" spans="1:14" x14ac:dyDescent="0.25">
      <c r="B2" s="11" t="s">
        <v>49</v>
      </c>
      <c r="D2" s="4">
        <v>10000</v>
      </c>
    </row>
    <row r="3" spans="1:14" x14ac:dyDescent="0.25">
      <c r="B3" s="12" t="s">
        <v>52</v>
      </c>
      <c r="C3" s="13"/>
      <c r="D3" s="12"/>
      <c r="E3" s="12"/>
      <c r="F3" s="12"/>
      <c r="G3" s="12"/>
    </row>
    <row r="4" spans="1:14" x14ac:dyDescent="0.25">
      <c r="B4" s="12"/>
      <c r="C4" s="13"/>
      <c r="D4" s="9">
        <v>2300</v>
      </c>
      <c r="E4" s="12"/>
      <c r="F4" s="12"/>
      <c r="G4" s="12"/>
      <c r="H4" s="10"/>
    </row>
    <row r="5" spans="1:14" x14ac:dyDescent="0.25">
      <c r="B5" s="14" t="s">
        <v>63</v>
      </c>
      <c r="C5" s="13"/>
      <c r="D5" s="12"/>
      <c r="E5" s="12"/>
      <c r="F5" s="12"/>
      <c r="G5" s="12"/>
      <c r="H5" s="10"/>
    </row>
    <row r="6" spans="1:14" x14ac:dyDescent="0.25">
      <c r="D6" s="15"/>
    </row>
    <row r="7" spans="1:14" x14ac:dyDescent="0.25">
      <c r="B7" s="11" t="s">
        <v>0</v>
      </c>
      <c r="D7" s="15">
        <f>'Rechner für Anwender'!H3</f>
        <v>4000</v>
      </c>
    </row>
    <row r="8" spans="1:14" x14ac:dyDescent="0.25">
      <c r="B8" s="11" t="s">
        <v>1</v>
      </c>
      <c r="D8" s="15">
        <f>'Rechner für Anwender'!H4</f>
        <v>3000</v>
      </c>
      <c r="H8" s="16"/>
      <c r="I8" s="16"/>
      <c r="J8" s="16"/>
      <c r="K8" s="16"/>
      <c r="L8" s="16"/>
      <c r="M8" s="16"/>
      <c r="N8" s="16"/>
    </row>
    <row r="9" spans="1:14" x14ac:dyDescent="0.25">
      <c r="D9" s="16">
        <f>IF(D7&gt;5000,1,IF(D8&lt;1,0,1))</f>
        <v>1</v>
      </c>
      <c r="H9" s="15"/>
      <c r="I9" s="16"/>
      <c r="J9" s="15"/>
      <c r="K9" s="16"/>
      <c r="L9" s="15"/>
      <c r="M9" s="16"/>
      <c r="N9" s="15"/>
    </row>
    <row r="10" spans="1:14" x14ac:dyDescent="0.25">
      <c r="B10" s="15" t="s">
        <v>28</v>
      </c>
      <c r="F10" s="16"/>
      <c r="G10" s="16"/>
      <c r="H10" s="15"/>
      <c r="I10" s="16"/>
      <c r="J10" s="15"/>
      <c r="K10" s="16"/>
      <c r="L10" s="15"/>
      <c r="M10" s="16"/>
      <c r="N10" s="15"/>
    </row>
    <row r="11" spans="1:14" x14ac:dyDescent="0.25">
      <c r="B11" s="16" t="s">
        <v>29</v>
      </c>
      <c r="H11" s="16"/>
      <c r="I11" s="16"/>
      <c r="J11" s="16"/>
      <c r="K11" s="16"/>
      <c r="L11" s="16"/>
      <c r="M11" s="16"/>
      <c r="N11" s="16"/>
    </row>
    <row r="12" spans="1:14" x14ac:dyDescent="0.25">
      <c r="B12" s="15" t="s">
        <v>27</v>
      </c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B13" s="16" t="s">
        <v>26</v>
      </c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B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30" t="str">
        <f>IF(D9=1," ",$A46)</f>
        <v xml:space="preserve"> </v>
      </c>
      <c r="B15" s="130"/>
      <c r="C15" s="130"/>
      <c r="D15" s="130"/>
      <c r="G15" s="16"/>
      <c r="H15" s="16"/>
      <c r="I15" s="16"/>
      <c r="J15" s="16"/>
      <c r="K15" s="16"/>
      <c r="L15" s="16"/>
      <c r="M15" s="16"/>
      <c r="N15" s="16"/>
    </row>
    <row r="16" spans="1:14" x14ac:dyDescent="0.25">
      <c r="A16" s="129" t="str">
        <f>IF(D9=1,$A45," ")</f>
        <v>Der Lohnausweis ist wie folgt auszufüllen:</v>
      </c>
      <c r="B16" s="129"/>
      <c r="C16" s="129"/>
      <c r="D16" s="129"/>
      <c r="F16" s="16"/>
      <c r="G16" s="16"/>
      <c r="H16" s="15"/>
      <c r="I16" s="15"/>
      <c r="J16" s="15"/>
      <c r="K16" s="15"/>
      <c r="L16" s="15"/>
      <c r="M16" s="15"/>
      <c r="N16" s="15"/>
    </row>
    <row r="17" spans="1:14" x14ac:dyDescent="0.25">
      <c r="A17" s="18" t="s">
        <v>7</v>
      </c>
      <c r="F17" s="16"/>
      <c r="G17" s="16"/>
      <c r="H17" s="15"/>
      <c r="I17" s="15"/>
      <c r="J17" s="15"/>
      <c r="K17" s="15"/>
      <c r="L17" s="15"/>
      <c r="M17" s="15"/>
      <c r="N17" s="15"/>
    </row>
    <row r="18" spans="1:14" x14ac:dyDescent="0.25">
      <c r="A18" s="11" t="s">
        <v>20</v>
      </c>
      <c r="B18" s="11" t="s">
        <v>0</v>
      </c>
      <c r="D18" s="17">
        <f>D7</f>
        <v>4000</v>
      </c>
      <c r="E18" s="17"/>
      <c r="F18" s="15"/>
      <c r="G18" s="19"/>
      <c r="H18" s="15"/>
      <c r="I18" s="15"/>
      <c r="J18" s="15"/>
      <c r="K18" s="15"/>
      <c r="L18" s="15"/>
      <c r="M18" s="15"/>
      <c r="N18" s="15"/>
    </row>
    <row r="19" spans="1:14" x14ac:dyDescent="0.25">
      <c r="A19" s="11" t="s">
        <v>20</v>
      </c>
      <c r="B19" s="11" t="s">
        <v>1</v>
      </c>
      <c r="D19" s="17">
        <f>D8</f>
        <v>3000</v>
      </c>
      <c r="E19" s="17"/>
      <c r="F19" s="15"/>
      <c r="G19" s="19"/>
      <c r="H19" s="15"/>
      <c r="I19" s="15"/>
      <c r="J19" s="15"/>
      <c r="K19" s="15"/>
      <c r="L19" s="15"/>
      <c r="M19" s="15"/>
      <c r="N19" s="15"/>
    </row>
    <row r="20" spans="1:14" x14ac:dyDescent="0.25">
      <c r="A20" s="11" t="s">
        <v>2</v>
      </c>
      <c r="B20" s="11" t="s">
        <v>19</v>
      </c>
      <c r="D20" s="17">
        <f>SUM(D18:D19)</f>
        <v>7000</v>
      </c>
      <c r="E20" s="17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5">
      <c r="A21" s="11" t="s">
        <v>23</v>
      </c>
      <c r="B21" s="11" t="s">
        <v>22</v>
      </c>
      <c r="D21" s="17">
        <f>D20</f>
        <v>7000</v>
      </c>
      <c r="E21" s="17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25">
      <c r="B22" s="11" t="s">
        <v>47</v>
      </c>
      <c r="C22" s="57">
        <f>'Rechner für Anwender'!H16</f>
        <v>6.3750000000000001E-2</v>
      </c>
      <c r="D22" s="17">
        <f>IF(D7&gt;D1,IF(D7&gt;D2,D2-D1,D7-D1),0)*C22</f>
        <v>0</v>
      </c>
      <c r="E22" s="17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B23" s="11" t="s">
        <v>48</v>
      </c>
      <c r="C23" s="57">
        <f>'Rechner für Anwender'!H16</f>
        <v>6.3750000000000001E-2</v>
      </c>
      <c r="D23" s="17">
        <f>IF(D7&gt;D2,D7-D2,0)*C23</f>
        <v>0</v>
      </c>
      <c r="E23" s="17"/>
      <c r="F23" s="15"/>
      <c r="G23" s="15"/>
      <c r="H23" s="15"/>
      <c r="I23" s="16"/>
      <c r="J23" s="15"/>
      <c r="K23" s="16"/>
      <c r="L23" s="15"/>
      <c r="M23" s="16"/>
      <c r="N23" s="15"/>
    </row>
    <row r="24" spans="1:14" x14ac:dyDescent="0.25">
      <c r="B24" s="11" t="s">
        <v>45</v>
      </c>
      <c r="C24" s="20"/>
      <c r="D24" s="17">
        <f>SUM(D22:D23)</f>
        <v>0</v>
      </c>
      <c r="E24" s="17"/>
      <c r="F24" s="15"/>
      <c r="G24" s="15"/>
      <c r="H24" s="15"/>
      <c r="I24" s="16"/>
      <c r="J24" s="15"/>
      <c r="K24" s="16"/>
      <c r="L24" s="15"/>
      <c r="M24" s="16"/>
      <c r="N24" s="15"/>
    </row>
    <row r="25" spans="1:14" x14ac:dyDescent="0.25">
      <c r="B25" s="11" t="s">
        <v>16</v>
      </c>
      <c r="C25" s="58">
        <f>'Rechner für Anwender'!H16</f>
        <v>6.3750000000000001E-2</v>
      </c>
      <c r="D25" s="17">
        <f>IF(D19&gt;'Rechner für Anwender'!H17,D19*C25,0)</f>
        <v>191.25</v>
      </c>
      <c r="F25" s="15"/>
      <c r="G25" s="16"/>
      <c r="H25" s="15"/>
      <c r="I25" s="16"/>
      <c r="J25" s="15"/>
      <c r="K25" s="16"/>
      <c r="L25" s="15"/>
      <c r="M25" s="16"/>
      <c r="N25" s="15"/>
    </row>
    <row r="26" spans="1:14" x14ac:dyDescent="0.25">
      <c r="A26" s="11" t="s">
        <v>3</v>
      </c>
      <c r="B26" s="11" t="s">
        <v>4</v>
      </c>
      <c r="D26" s="17">
        <f>SUM(D24:D25)</f>
        <v>191.25</v>
      </c>
      <c r="F26" s="15"/>
      <c r="G26" s="16"/>
      <c r="H26" s="15"/>
      <c r="I26" s="16"/>
      <c r="J26" s="15"/>
      <c r="K26" s="16"/>
      <c r="L26" s="15"/>
      <c r="M26" s="16"/>
      <c r="N26" s="15"/>
    </row>
    <row r="27" spans="1:14" x14ac:dyDescent="0.25">
      <c r="A27" s="11" t="s">
        <v>5</v>
      </c>
      <c r="B27" s="11" t="s">
        <v>6</v>
      </c>
      <c r="D27" s="17">
        <f>D18+D19-D26</f>
        <v>6808.75</v>
      </c>
      <c r="F27" s="15"/>
      <c r="G27" s="16"/>
      <c r="H27" s="15"/>
      <c r="I27" s="16"/>
      <c r="J27" s="15"/>
      <c r="K27" s="16"/>
      <c r="L27" s="15"/>
      <c r="M27" s="16"/>
      <c r="N27" s="15"/>
    </row>
    <row r="28" spans="1:14" x14ac:dyDescent="0.25">
      <c r="F28" s="15"/>
      <c r="G28" s="16"/>
      <c r="H28" s="15"/>
      <c r="I28" s="16"/>
      <c r="J28" s="15"/>
      <c r="K28" s="16"/>
      <c r="L28" s="15"/>
      <c r="M28" s="16"/>
      <c r="N28" s="15"/>
    </row>
    <row r="29" spans="1:14" x14ac:dyDescent="0.25">
      <c r="A29" s="130" t="str">
        <f>IF(D9=1," ",A48)</f>
        <v xml:space="preserve"> </v>
      </c>
      <c r="B29" s="130"/>
      <c r="C29" s="130"/>
      <c r="D29" s="130"/>
      <c r="F29" s="15"/>
      <c r="G29" s="16"/>
      <c r="H29" s="15"/>
      <c r="I29" s="16"/>
      <c r="J29" s="15"/>
      <c r="K29" s="16"/>
      <c r="L29" s="15"/>
      <c r="M29" s="16"/>
      <c r="N29" s="15"/>
    </row>
    <row r="30" spans="1:14" x14ac:dyDescent="0.25">
      <c r="A30" s="131" t="str">
        <f>IF(D9=1,A47," ")</f>
        <v>Die Steuererklärung ist wie folgt auszufüllen:</v>
      </c>
      <c r="B30" s="131"/>
      <c r="C30" s="131"/>
      <c r="D30" s="131"/>
      <c r="F30" s="15"/>
      <c r="G30" s="16"/>
      <c r="H30" s="15"/>
      <c r="I30" s="16"/>
      <c r="J30" s="15"/>
      <c r="K30" s="16"/>
      <c r="L30" s="15"/>
      <c r="M30" s="16"/>
      <c r="N30" s="15"/>
    </row>
    <row r="31" spans="1:14" x14ac:dyDescent="0.25">
      <c r="A31" s="18" t="s">
        <v>8</v>
      </c>
      <c r="F31" s="15"/>
      <c r="G31" s="16"/>
      <c r="H31" s="15"/>
      <c r="I31" s="16"/>
      <c r="J31" s="15"/>
      <c r="K31" s="16"/>
      <c r="L31" s="15"/>
      <c r="M31" s="16"/>
      <c r="N31" s="15"/>
    </row>
    <row r="32" spans="1:14" x14ac:dyDescent="0.25">
      <c r="B32" s="11" t="s">
        <v>11</v>
      </c>
      <c r="C32" s="17">
        <v>5000</v>
      </c>
      <c r="D32" s="17">
        <f>IF(D18&gt;$C32,$C32,D18)</f>
        <v>4000</v>
      </c>
      <c r="F32" s="15"/>
      <c r="G32" s="16"/>
      <c r="H32" s="15"/>
      <c r="I32" s="16"/>
      <c r="J32" s="15"/>
      <c r="K32" s="16"/>
      <c r="L32" s="15"/>
      <c r="M32" s="16"/>
      <c r="N32" s="15"/>
    </row>
    <row r="33" spans="1:14" x14ac:dyDescent="0.25">
      <c r="B33" s="11" t="s">
        <v>12</v>
      </c>
      <c r="D33" s="17">
        <f>D27-D32</f>
        <v>2808.75</v>
      </c>
      <c r="F33" s="15"/>
      <c r="G33" s="16"/>
      <c r="H33" s="15"/>
      <c r="I33" s="16"/>
      <c r="J33" s="15"/>
      <c r="K33" s="16"/>
      <c r="L33" s="15"/>
      <c r="M33" s="16"/>
      <c r="N33" s="15"/>
    </row>
    <row r="34" spans="1:14" x14ac:dyDescent="0.25">
      <c r="A34" s="11" t="s">
        <v>9</v>
      </c>
      <c r="B34" s="11" t="s">
        <v>10</v>
      </c>
      <c r="C34" s="21">
        <v>0.3</v>
      </c>
      <c r="D34" s="17">
        <f>IF(IF(D33&lt;2000,D33,2000+(D33-2000)*$C34)&gt;5000,5000,IF(D33&lt;2000,D33,2000+(D33-2000)*$C34))</f>
        <v>2242.625</v>
      </c>
      <c r="F34" s="15"/>
      <c r="G34" s="16"/>
      <c r="H34" s="15"/>
      <c r="I34" s="16"/>
      <c r="J34" s="15"/>
      <c r="K34" s="16"/>
      <c r="L34" s="15"/>
      <c r="M34" s="16"/>
      <c r="N34" s="15"/>
    </row>
    <row r="35" spans="1:14" x14ac:dyDescent="0.25">
      <c r="A35" s="11" t="s">
        <v>14</v>
      </c>
      <c r="B35" s="11" t="s">
        <v>13</v>
      </c>
      <c r="D35" s="17">
        <f>D33-D34</f>
        <v>566.125</v>
      </c>
      <c r="F35" s="15"/>
      <c r="G35" s="16"/>
      <c r="H35" s="15"/>
      <c r="I35" s="16"/>
      <c r="J35" s="15"/>
      <c r="K35" s="16"/>
      <c r="L35" s="15"/>
      <c r="M35" s="16"/>
      <c r="N35" s="15"/>
    </row>
    <row r="36" spans="1:14" x14ac:dyDescent="0.25">
      <c r="F36" s="22"/>
      <c r="G36" s="16"/>
      <c r="H36" s="15"/>
      <c r="I36" s="16"/>
      <c r="J36" s="15"/>
      <c r="K36" s="16"/>
      <c r="L36" s="15"/>
      <c r="M36" s="16"/>
      <c r="N36" s="15"/>
    </row>
    <row r="37" spans="1:14" x14ac:dyDescent="0.25">
      <c r="A37" s="23" t="s">
        <v>59</v>
      </c>
      <c r="B37" s="11" t="s">
        <v>60</v>
      </c>
      <c r="C37" s="17">
        <f>D2+(D2-D1)*C38</f>
        <v>10318.75</v>
      </c>
      <c r="D37" s="17">
        <f>IF(D18&gt;$C37,$C37,D18)</f>
        <v>4000</v>
      </c>
      <c r="F37" s="15"/>
      <c r="G37" s="16"/>
      <c r="H37" s="15"/>
      <c r="I37" s="16"/>
      <c r="J37" s="15"/>
      <c r="K37" s="16"/>
      <c r="L37" s="15"/>
      <c r="M37" s="16"/>
      <c r="N37" s="15"/>
    </row>
    <row r="38" spans="1:14" x14ac:dyDescent="0.25">
      <c r="B38" s="11" t="s">
        <v>15</v>
      </c>
      <c r="C38" s="57">
        <f>'Rechner für Anwender'!H16</f>
        <v>6.3750000000000001E-2</v>
      </c>
      <c r="D38" s="17">
        <f>D22</f>
        <v>0</v>
      </c>
      <c r="F38" s="15"/>
      <c r="G38" s="16"/>
      <c r="H38" s="15"/>
      <c r="I38" s="16"/>
      <c r="J38" s="15"/>
      <c r="K38" s="16"/>
      <c r="L38" s="15"/>
      <c r="M38" s="16"/>
      <c r="N38" s="15"/>
    </row>
    <row r="39" spans="1:14" x14ac:dyDescent="0.25">
      <c r="B39" s="11" t="s">
        <v>61</v>
      </c>
      <c r="C39" s="24">
        <f>D2</f>
        <v>10000</v>
      </c>
      <c r="D39" s="17">
        <f>D37-D38</f>
        <v>4000</v>
      </c>
      <c r="F39" s="15"/>
      <c r="G39" s="16"/>
      <c r="H39" s="15"/>
      <c r="I39" s="16"/>
      <c r="J39" s="15"/>
      <c r="K39" s="16"/>
      <c r="L39" s="15"/>
      <c r="M39" s="16"/>
      <c r="N39" s="15"/>
    </row>
    <row r="40" spans="1:14" x14ac:dyDescent="0.25">
      <c r="B40" s="11" t="s">
        <v>12</v>
      </c>
      <c r="D40" s="17">
        <f>D27-D39</f>
        <v>2808.75</v>
      </c>
      <c r="F40" s="15"/>
      <c r="G40" s="16"/>
      <c r="H40" s="15"/>
      <c r="I40" s="16"/>
      <c r="J40" s="15"/>
      <c r="K40" s="16"/>
      <c r="L40" s="15"/>
      <c r="M40" s="16"/>
      <c r="N40" s="15"/>
    </row>
    <row r="41" spans="1:14" x14ac:dyDescent="0.25">
      <c r="B41" s="11" t="s">
        <v>10</v>
      </c>
      <c r="C41" s="21">
        <v>0.3</v>
      </c>
      <c r="D41" s="17">
        <f>IF(IF(D40&lt;2000,D40,2000+(D40-2000)*$C41)&gt;5000,5000,IF(D40&lt;2000,D40,2000+(D40-2000)*$C41))</f>
        <v>2242.625</v>
      </c>
      <c r="F41" s="15"/>
      <c r="G41" s="16"/>
      <c r="H41" s="15"/>
      <c r="I41" s="16"/>
      <c r="J41" s="15"/>
      <c r="K41" s="16"/>
      <c r="L41" s="15"/>
      <c r="M41" s="16"/>
      <c r="N41" s="15"/>
    </row>
    <row r="42" spans="1:14" x14ac:dyDescent="0.25">
      <c r="B42" s="11" t="s">
        <v>13</v>
      </c>
      <c r="D42" s="17">
        <f>D40-D41</f>
        <v>566.125</v>
      </c>
      <c r="F42" s="15"/>
      <c r="G42" s="16"/>
      <c r="H42" s="16"/>
      <c r="I42" s="16"/>
      <c r="J42" s="16"/>
      <c r="K42" s="16"/>
      <c r="L42" s="16"/>
      <c r="M42" s="16"/>
      <c r="N42" s="16"/>
    </row>
    <row r="43" spans="1:14" s="26" customFormat="1" x14ac:dyDescent="0.25">
      <c r="A43" s="11" t="s">
        <v>18</v>
      </c>
      <c r="B43" s="11" t="s">
        <v>17</v>
      </c>
      <c r="C43" s="11"/>
      <c r="D43" s="17">
        <f>D35-D42</f>
        <v>0</v>
      </c>
      <c r="E43" s="11"/>
      <c r="F43" s="15"/>
      <c r="G43" s="16"/>
      <c r="H43" s="25"/>
      <c r="I43" s="25"/>
      <c r="J43" s="25"/>
      <c r="K43" s="25"/>
      <c r="L43" s="25"/>
      <c r="M43" s="25"/>
      <c r="N43" s="25"/>
    </row>
    <row r="44" spans="1:14" s="26" customFormat="1" x14ac:dyDescent="0.25">
      <c r="A44" s="11"/>
      <c r="B44" s="11"/>
      <c r="C44" s="11"/>
      <c r="D44" s="17"/>
      <c r="E44" s="11"/>
      <c r="F44" s="16"/>
      <c r="G44" s="16"/>
      <c r="H44" s="27"/>
      <c r="I44" s="27"/>
      <c r="J44" s="27"/>
      <c r="K44" s="27"/>
      <c r="L44" s="27"/>
      <c r="M44" s="27"/>
      <c r="N44" s="27"/>
    </row>
    <row r="45" spans="1:14" s="26" customFormat="1" x14ac:dyDescent="0.25">
      <c r="A45" s="129" t="s">
        <v>21</v>
      </c>
      <c r="B45" s="129"/>
      <c r="C45" s="129"/>
      <c r="D45" s="129"/>
      <c r="E45" s="28"/>
      <c r="F45" s="25"/>
      <c r="G45" s="25"/>
    </row>
    <row r="46" spans="1:14" s="26" customFormat="1" x14ac:dyDescent="0.25">
      <c r="A46" s="129" t="s">
        <v>62</v>
      </c>
      <c r="B46" s="129"/>
      <c r="C46" s="129"/>
      <c r="D46" s="129"/>
      <c r="F46" s="27"/>
      <c r="G46" s="27"/>
    </row>
    <row r="47" spans="1:14" x14ac:dyDescent="0.25">
      <c r="A47" s="129" t="s">
        <v>36</v>
      </c>
      <c r="B47" s="129"/>
      <c r="C47" s="129"/>
      <c r="D47" s="129"/>
      <c r="E47" s="26"/>
      <c r="F47" s="26"/>
      <c r="G47" s="26"/>
    </row>
    <row r="48" spans="1:14" x14ac:dyDescent="0.25">
      <c r="A48" s="129" t="s">
        <v>37</v>
      </c>
      <c r="B48" s="129"/>
      <c r="C48" s="129"/>
      <c r="D48" s="129"/>
      <c r="E48" s="26"/>
      <c r="F48" s="26"/>
      <c r="G48" s="26"/>
      <c r="H48" s="15"/>
      <c r="I48" s="16"/>
      <c r="J48" s="15"/>
      <c r="K48" s="16"/>
      <c r="L48" s="15"/>
      <c r="M48" s="16"/>
      <c r="N48" s="15"/>
    </row>
    <row r="49" spans="1:14" x14ac:dyDescent="0.25">
      <c r="H49" s="15"/>
      <c r="I49" s="16"/>
      <c r="J49" s="15"/>
      <c r="K49" s="16"/>
      <c r="L49" s="15"/>
      <c r="M49" s="16"/>
      <c r="N49" s="15"/>
    </row>
    <row r="50" spans="1:14" ht="21" x14ac:dyDescent="0.35">
      <c r="A50" s="62" t="s">
        <v>69</v>
      </c>
      <c r="B50" s="63"/>
      <c r="C50" s="63"/>
      <c r="D50" s="64"/>
      <c r="E50" s="63"/>
      <c r="F50" s="63"/>
      <c r="G50" s="63"/>
      <c r="H50" s="64"/>
      <c r="I50" s="63"/>
      <c r="J50" s="64"/>
      <c r="K50" s="63"/>
      <c r="L50" s="64"/>
      <c r="M50" s="63"/>
      <c r="N50" s="64"/>
    </row>
    <row r="51" spans="1:14" x14ac:dyDescent="0.25">
      <c r="A51" s="63" t="s">
        <v>66</v>
      </c>
      <c r="B51" s="63"/>
      <c r="C51" s="63"/>
      <c r="D51" s="64"/>
      <c r="E51" s="63"/>
      <c r="F51" s="63"/>
      <c r="G51" s="63"/>
      <c r="H51" s="64"/>
      <c r="I51" s="63"/>
      <c r="J51" s="64"/>
      <c r="K51" s="63"/>
      <c r="L51" s="64"/>
      <c r="M51" s="63"/>
      <c r="N51" s="64"/>
    </row>
    <row r="52" spans="1:14" x14ac:dyDescent="0.25">
      <c r="A52" s="63" t="s">
        <v>67</v>
      </c>
      <c r="B52" s="63"/>
      <c r="C52" s="63"/>
      <c r="D52" s="64"/>
      <c r="E52" s="63"/>
      <c r="F52" s="63"/>
      <c r="G52" s="63"/>
      <c r="H52" s="64"/>
      <c r="I52" s="63"/>
      <c r="J52" s="64"/>
      <c r="K52" s="63"/>
      <c r="L52" s="64"/>
      <c r="M52" s="63"/>
      <c r="N52" s="64"/>
    </row>
    <row r="53" spans="1:14" x14ac:dyDescent="0.25">
      <c r="A53" s="63" t="s">
        <v>70</v>
      </c>
      <c r="B53" s="63"/>
      <c r="C53" s="63"/>
      <c r="D53" s="64"/>
      <c r="E53" s="63"/>
      <c r="F53" s="63"/>
      <c r="G53" s="63"/>
      <c r="H53" s="64"/>
      <c r="I53" s="63"/>
      <c r="J53" s="64"/>
      <c r="K53" s="63"/>
      <c r="L53" s="64"/>
      <c r="M53" s="63"/>
      <c r="N53" s="64"/>
    </row>
    <row r="54" spans="1:14" x14ac:dyDescent="0.25">
      <c r="A54" s="63" t="s">
        <v>87</v>
      </c>
      <c r="B54" s="63"/>
      <c r="C54" s="63"/>
      <c r="D54" s="64"/>
      <c r="E54" s="63"/>
      <c r="F54" s="63"/>
      <c r="G54" s="63"/>
      <c r="H54" s="64"/>
      <c r="I54" s="63"/>
      <c r="J54" s="64"/>
      <c r="K54" s="63"/>
      <c r="L54" s="64"/>
      <c r="M54" s="63"/>
      <c r="N54" s="64"/>
    </row>
    <row r="55" spans="1:14" ht="21.75" thickBot="1" x14ac:dyDescent="0.4">
      <c r="A55" s="61" t="s">
        <v>68</v>
      </c>
      <c r="B55" s="59"/>
      <c r="C55" s="59"/>
      <c r="D55" s="60"/>
      <c r="E55" s="59"/>
      <c r="F55" s="59"/>
      <c r="G55" s="59"/>
      <c r="H55" s="60"/>
      <c r="I55" s="59"/>
      <c r="J55" s="60"/>
      <c r="K55" s="59"/>
      <c r="L55" s="60"/>
      <c r="M55" s="59"/>
      <c r="N55" s="60"/>
    </row>
    <row r="56" spans="1:14" x14ac:dyDescent="0.25">
      <c r="A56" s="35">
        <v>2013</v>
      </c>
      <c r="B56" s="36" t="s">
        <v>50</v>
      </c>
      <c r="C56" s="36"/>
      <c r="D56" s="37">
        <f>D19-D25</f>
        <v>2808.75</v>
      </c>
      <c r="E56" s="36"/>
      <c r="F56" s="38"/>
      <c r="G56" s="39"/>
      <c r="H56" s="40"/>
      <c r="I56" s="39"/>
      <c r="J56" s="39"/>
      <c r="K56" s="39"/>
      <c r="L56" s="39"/>
      <c r="M56" s="41"/>
      <c r="N56" s="42"/>
    </row>
    <row r="57" spans="1:14" x14ac:dyDescent="0.25">
      <c r="A57" s="43"/>
      <c r="B57" s="44" t="s">
        <v>10</v>
      </c>
      <c r="C57" s="45">
        <v>0.3</v>
      </c>
      <c r="D57" s="46">
        <f>IF(IF(D56&lt;2000,D56,2000+(D56-2000)*$C57)&gt;5000,5000,IF(D56&lt;2000,D56,2000+(D56-2000)*$C57))</f>
        <v>2242.625</v>
      </c>
      <c r="E57" s="44"/>
      <c r="F57" s="30">
        <v>670</v>
      </c>
      <c r="G57" s="31" t="s">
        <v>44</v>
      </c>
      <c r="H57" s="32"/>
      <c r="I57" s="31"/>
      <c r="J57" s="31"/>
      <c r="K57" s="32">
        <f>'Rechner (Basisdokument)'!D59</f>
        <v>0</v>
      </c>
      <c r="L57" s="31"/>
      <c r="M57" s="33" t="s">
        <v>51</v>
      </c>
      <c r="N57" s="47"/>
    </row>
    <row r="58" spans="1:14" x14ac:dyDescent="0.25">
      <c r="A58" s="43"/>
      <c r="B58" s="44" t="s">
        <v>13</v>
      </c>
      <c r="C58" s="44"/>
      <c r="D58" s="46">
        <f>D56-D57</f>
        <v>566.125</v>
      </c>
      <c r="E58" s="44"/>
      <c r="F58" s="46"/>
      <c r="G58" s="44"/>
      <c r="H58" s="44"/>
      <c r="I58" s="44"/>
      <c r="J58" s="44"/>
      <c r="K58" s="44"/>
      <c r="L58" s="44"/>
      <c r="M58" s="44"/>
      <c r="N58" s="48"/>
    </row>
    <row r="59" spans="1:14" x14ac:dyDescent="0.25">
      <c r="A59" s="43" t="s">
        <v>18</v>
      </c>
      <c r="B59" s="44" t="s">
        <v>17</v>
      </c>
      <c r="C59" s="44"/>
      <c r="D59" s="46">
        <f>D35-D58</f>
        <v>0</v>
      </c>
      <c r="E59" s="44"/>
      <c r="F59" s="46"/>
      <c r="G59" s="44"/>
      <c r="H59" s="44"/>
      <c r="I59" s="44"/>
      <c r="J59" s="44"/>
      <c r="K59" s="44"/>
      <c r="L59" s="44"/>
      <c r="M59" s="44"/>
      <c r="N59" s="48"/>
    </row>
    <row r="60" spans="1:14" x14ac:dyDescent="0.25">
      <c r="A60" s="43"/>
      <c r="B60" s="44"/>
      <c r="C60" s="44"/>
      <c r="D60" s="46"/>
      <c r="E60" s="44"/>
      <c r="F60" s="44"/>
      <c r="G60" s="44"/>
      <c r="H60" s="44"/>
      <c r="I60" s="44"/>
      <c r="J60" s="44"/>
      <c r="K60" s="44"/>
      <c r="L60" s="44"/>
      <c r="M60" s="44"/>
      <c r="N60" s="48"/>
    </row>
    <row r="61" spans="1:14" x14ac:dyDescent="0.25">
      <c r="A61" s="43"/>
      <c r="B61" s="44"/>
      <c r="C61" s="44"/>
      <c r="D61" s="46"/>
      <c r="E61" s="44"/>
      <c r="F61" s="44"/>
      <c r="G61" s="44"/>
      <c r="H61" s="44"/>
      <c r="I61" s="44"/>
      <c r="J61" s="44"/>
      <c r="K61" s="44"/>
      <c r="L61" s="44"/>
      <c r="M61" s="44"/>
      <c r="N61" s="48"/>
    </row>
    <row r="62" spans="1:14" ht="21" x14ac:dyDescent="0.35">
      <c r="A62" s="49" t="s">
        <v>65</v>
      </c>
      <c r="B62" s="50"/>
      <c r="C62" s="44"/>
      <c r="D62" s="46"/>
      <c r="E62" s="44"/>
      <c r="F62" s="44"/>
      <c r="G62" s="44"/>
      <c r="H62" s="44"/>
      <c r="I62" s="44"/>
      <c r="J62" s="44"/>
      <c r="K62" s="44"/>
      <c r="L62" s="44"/>
      <c r="M62" s="44"/>
      <c r="N62" s="48"/>
    </row>
    <row r="63" spans="1:14" ht="21" x14ac:dyDescent="0.35">
      <c r="A63" s="49"/>
      <c r="B63" s="50"/>
      <c r="C63" s="44"/>
      <c r="D63" s="46"/>
      <c r="E63" s="44"/>
      <c r="F63" s="44"/>
      <c r="G63" s="44"/>
      <c r="H63" s="44"/>
      <c r="I63" s="44"/>
      <c r="J63" s="44"/>
      <c r="K63" s="44"/>
      <c r="L63" s="44"/>
      <c r="M63" s="44"/>
      <c r="N63" s="48"/>
    </row>
    <row r="64" spans="1:14" ht="21.75" thickBot="1" x14ac:dyDescent="0.4">
      <c r="A64" s="51" t="s">
        <v>64</v>
      </c>
      <c r="B64" s="52"/>
      <c r="C64" s="53"/>
      <c r="D64" s="54"/>
      <c r="E64" s="53"/>
      <c r="F64" s="53"/>
      <c r="G64" s="53"/>
      <c r="H64" s="53"/>
      <c r="I64" s="53"/>
      <c r="J64" s="53"/>
      <c r="K64" s="53"/>
      <c r="L64" s="53"/>
      <c r="M64" s="53"/>
      <c r="N64" s="55"/>
    </row>
    <row r="65" spans="1:1" x14ac:dyDescent="0.25">
      <c r="A65" s="34"/>
    </row>
  </sheetData>
  <mergeCells count="8">
    <mergeCell ref="A46:D46"/>
    <mergeCell ref="A47:D47"/>
    <mergeCell ref="A48:D48"/>
    <mergeCell ref="A15:D15"/>
    <mergeCell ref="A29:D29"/>
    <mergeCell ref="A16:D16"/>
    <mergeCell ref="A30:D30"/>
    <mergeCell ref="A45:D4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windowProtection="1" showGridLines="0" zoomScale="120" zoomScaleNormal="120" workbookViewId="0">
      <selection activeCell="R25" sqref="R25"/>
    </sheetView>
  </sheetViews>
  <sheetFormatPr baseColWidth="10" defaultRowHeight="15" x14ac:dyDescent="0.25"/>
  <cols>
    <col min="1" max="1" width="2.85546875" customWidth="1"/>
    <col min="2" max="2" width="9.85546875" customWidth="1"/>
    <col min="3" max="3" width="23.5703125" bestFit="1" customWidth="1"/>
    <col min="4" max="5" width="7.85546875" customWidth="1"/>
    <col min="6" max="6" width="11.85546875" style="65" customWidth="1"/>
    <col min="7" max="7" width="5.85546875" customWidth="1"/>
    <col min="8" max="8" width="11.85546875" style="65" customWidth="1"/>
    <col min="9" max="9" width="5.85546875" customWidth="1"/>
    <col min="10" max="10" width="11.85546875" customWidth="1"/>
    <col min="11" max="11" width="5.85546875" customWidth="1"/>
    <col min="12" max="12" width="11.85546875" customWidth="1"/>
    <col min="13" max="13" width="5.85546875" customWidth="1"/>
    <col min="14" max="14" width="11.85546875" customWidth="1"/>
    <col min="15" max="15" width="5.85546875" customWidth="1"/>
  </cols>
  <sheetData>
    <row r="1" spans="1:14" s="126" customFormat="1" ht="11.1" customHeight="1" thickBot="1" x14ac:dyDescent="0.25">
      <c r="A1" s="75"/>
      <c r="B1" s="75"/>
      <c r="C1" s="75"/>
      <c r="D1" s="75"/>
      <c r="E1" s="75"/>
      <c r="F1" s="76"/>
      <c r="G1" s="75"/>
      <c r="H1" s="76"/>
      <c r="I1" s="75"/>
      <c r="J1" s="75"/>
      <c r="K1" s="75"/>
      <c r="L1" s="75"/>
      <c r="M1" s="75"/>
      <c r="N1" s="75"/>
    </row>
    <row r="2" spans="1:14" s="126" customFormat="1" ht="11.1" customHeight="1" x14ac:dyDescent="0.2">
      <c r="A2" s="75"/>
      <c r="B2" s="75"/>
      <c r="C2" s="75"/>
      <c r="D2" s="75"/>
      <c r="E2" s="75"/>
      <c r="F2" s="77" t="s">
        <v>71</v>
      </c>
      <c r="G2" s="78"/>
      <c r="H2" s="77" t="s">
        <v>72</v>
      </c>
      <c r="I2" s="78"/>
      <c r="J2" s="79" t="s">
        <v>73</v>
      </c>
      <c r="K2" s="78"/>
      <c r="L2" s="79" t="s">
        <v>74</v>
      </c>
      <c r="M2" s="78"/>
      <c r="N2" s="79" t="s">
        <v>75</v>
      </c>
    </row>
    <row r="3" spans="1:14" s="126" customFormat="1" ht="11.1" customHeight="1" thickBot="1" x14ac:dyDescent="0.25">
      <c r="A3" s="75"/>
      <c r="B3" s="75"/>
      <c r="C3" s="75"/>
      <c r="D3" s="75"/>
      <c r="E3" s="75"/>
      <c r="F3" s="80"/>
      <c r="G3" s="75"/>
      <c r="H3" s="80"/>
      <c r="I3" s="75"/>
      <c r="J3" s="81"/>
      <c r="K3" s="75"/>
      <c r="L3" s="81"/>
      <c r="M3" s="75"/>
      <c r="N3" s="81"/>
    </row>
    <row r="4" spans="1:14" s="126" customFormat="1" ht="11.1" customHeight="1" x14ac:dyDescent="0.2">
      <c r="A4" s="75"/>
      <c r="B4" s="82" t="s">
        <v>0</v>
      </c>
      <c r="C4" s="83"/>
      <c r="D4" s="83"/>
      <c r="E4" s="83"/>
      <c r="F4" s="84">
        <v>3000</v>
      </c>
      <c r="G4" s="85"/>
      <c r="H4" s="84">
        <v>6000</v>
      </c>
      <c r="I4" s="85"/>
      <c r="J4" s="84">
        <v>3000</v>
      </c>
      <c r="K4" s="85"/>
      <c r="L4" s="84">
        <v>9000</v>
      </c>
      <c r="M4" s="85"/>
      <c r="N4" s="84">
        <v>12000</v>
      </c>
    </row>
    <row r="5" spans="1:14" s="126" customFormat="1" ht="11.1" customHeight="1" thickBot="1" x14ac:dyDescent="0.25">
      <c r="A5" s="75"/>
      <c r="B5" s="86" t="s">
        <v>1</v>
      </c>
      <c r="C5" s="87"/>
      <c r="D5" s="87"/>
      <c r="E5" s="87"/>
      <c r="F5" s="88">
        <v>0</v>
      </c>
      <c r="G5" s="89"/>
      <c r="H5" s="88">
        <v>0</v>
      </c>
      <c r="I5" s="89"/>
      <c r="J5" s="88">
        <v>3000</v>
      </c>
      <c r="K5" s="89"/>
      <c r="L5" s="88">
        <v>3000</v>
      </c>
      <c r="M5" s="89"/>
      <c r="N5" s="88">
        <v>3000</v>
      </c>
    </row>
    <row r="6" spans="1:14" s="126" customFormat="1" ht="11.1" customHeight="1" x14ac:dyDescent="0.2">
      <c r="A6" s="75"/>
      <c r="B6" s="75"/>
      <c r="C6" s="75"/>
      <c r="D6" s="75"/>
      <c r="E6" s="75"/>
      <c r="F6" s="80"/>
      <c r="G6" s="75"/>
      <c r="H6" s="80"/>
      <c r="I6" s="75"/>
      <c r="J6" s="81"/>
      <c r="K6" s="75"/>
      <c r="L6" s="81"/>
      <c r="M6" s="75"/>
      <c r="N6" s="81"/>
    </row>
    <row r="7" spans="1:14" s="126" customFormat="1" ht="11.1" customHeight="1" thickBot="1" x14ac:dyDescent="0.25">
      <c r="A7" s="75"/>
      <c r="B7" s="90" t="s">
        <v>7</v>
      </c>
      <c r="C7" s="75"/>
      <c r="D7" s="75"/>
      <c r="E7" s="75"/>
      <c r="F7" s="80"/>
      <c r="G7" s="75"/>
      <c r="H7" s="80"/>
      <c r="I7" s="75"/>
      <c r="J7" s="81"/>
      <c r="K7" s="75"/>
      <c r="L7" s="81"/>
      <c r="M7" s="75"/>
      <c r="N7" s="81"/>
    </row>
    <row r="8" spans="1:14" s="126" customFormat="1" ht="11.1" customHeight="1" x14ac:dyDescent="0.2">
      <c r="A8" s="75"/>
      <c r="B8" s="91" t="s">
        <v>2</v>
      </c>
      <c r="C8" s="92" t="s">
        <v>19</v>
      </c>
      <c r="D8" s="92"/>
      <c r="E8" s="93"/>
      <c r="F8" s="132" t="s">
        <v>76</v>
      </c>
      <c r="G8" s="94"/>
      <c r="H8" s="95">
        <f>SUM(H14:H15)</f>
        <v>6000</v>
      </c>
      <c r="I8" s="94"/>
      <c r="J8" s="95">
        <f>SUM(J14:J15)</f>
        <v>6000</v>
      </c>
      <c r="K8" s="94"/>
      <c r="L8" s="95">
        <f>SUM(L14:L15)</f>
        <v>12000</v>
      </c>
      <c r="M8" s="94"/>
      <c r="N8" s="95">
        <f>SUM(N14:N15)</f>
        <v>15000</v>
      </c>
    </row>
    <row r="9" spans="1:14" s="126" customFormat="1" ht="11.1" customHeight="1" x14ac:dyDescent="0.2">
      <c r="A9" s="75"/>
      <c r="B9" s="96" t="s">
        <v>23</v>
      </c>
      <c r="C9" s="97" t="s">
        <v>22</v>
      </c>
      <c r="D9" s="97"/>
      <c r="E9" s="98"/>
      <c r="F9" s="133"/>
      <c r="G9" s="99"/>
      <c r="H9" s="100">
        <f>H8</f>
        <v>6000</v>
      </c>
      <c r="I9" s="99"/>
      <c r="J9" s="100">
        <f t="shared" ref="J9" si="0">J8</f>
        <v>6000</v>
      </c>
      <c r="K9" s="99"/>
      <c r="L9" s="100">
        <f t="shared" ref="L9:N9" si="1">L8</f>
        <v>12000</v>
      </c>
      <c r="M9" s="99"/>
      <c r="N9" s="100">
        <f t="shared" si="1"/>
        <v>15000</v>
      </c>
    </row>
    <row r="10" spans="1:14" s="126" customFormat="1" ht="11.1" customHeight="1" x14ac:dyDescent="0.2">
      <c r="A10" s="75"/>
      <c r="B10" s="101"/>
      <c r="C10" s="102" t="s">
        <v>88</v>
      </c>
      <c r="D10" s="103">
        <f>'Rechner für Anwender'!H16</f>
        <v>6.3750000000000001E-2</v>
      </c>
      <c r="E10" s="104"/>
      <c r="F10" s="133"/>
      <c r="G10" s="99"/>
      <c r="H10" s="80">
        <f>IF(H14&gt;5000,H14-5000,0)*$D10</f>
        <v>63.75</v>
      </c>
      <c r="I10" s="99"/>
      <c r="J10" s="80">
        <f>IF(J14&gt;5000,J14-5000,0)*$D10</f>
        <v>0</v>
      </c>
      <c r="K10" s="99"/>
      <c r="L10" s="80">
        <f>IF(L14&gt;5000,L14-5000,0)*$D10</f>
        <v>255</v>
      </c>
      <c r="M10" s="99"/>
      <c r="N10" s="80">
        <f>IF(N14&gt;5000,N14-5000,0)*$D10</f>
        <v>446.25</v>
      </c>
    </row>
    <row r="11" spans="1:14" s="126" customFormat="1" ht="11.1" customHeight="1" x14ac:dyDescent="0.2">
      <c r="A11" s="75"/>
      <c r="B11" s="101"/>
      <c r="C11" s="102" t="s">
        <v>89</v>
      </c>
      <c r="D11" s="103">
        <f>'Rechner für Anwender'!H16</f>
        <v>6.3750000000000001E-2</v>
      </c>
      <c r="E11" s="104"/>
      <c r="F11" s="133"/>
      <c r="G11" s="102"/>
      <c r="H11" s="80">
        <f>H15*$D10</f>
        <v>0</v>
      </c>
      <c r="I11" s="102"/>
      <c r="J11" s="80">
        <f>J15*$D10</f>
        <v>191.25</v>
      </c>
      <c r="K11" s="102"/>
      <c r="L11" s="80">
        <f>L15*$D10</f>
        <v>191.25</v>
      </c>
      <c r="M11" s="102"/>
      <c r="N11" s="80">
        <f>N15*$D10</f>
        <v>191.25</v>
      </c>
    </row>
    <row r="12" spans="1:14" s="126" customFormat="1" ht="11.1" customHeight="1" x14ac:dyDescent="0.2">
      <c r="A12" s="75"/>
      <c r="B12" s="96" t="s">
        <v>3</v>
      </c>
      <c r="C12" s="97" t="s">
        <v>77</v>
      </c>
      <c r="D12" s="97"/>
      <c r="E12" s="98"/>
      <c r="F12" s="133"/>
      <c r="G12" s="102"/>
      <c r="H12" s="100">
        <f>SUM(H10:H11)</f>
        <v>63.75</v>
      </c>
      <c r="I12" s="102"/>
      <c r="J12" s="100">
        <f>SUM(J10:J11)</f>
        <v>191.25</v>
      </c>
      <c r="K12" s="102"/>
      <c r="L12" s="100">
        <f>SUM(L10:L11)</f>
        <v>446.25</v>
      </c>
      <c r="M12" s="102"/>
      <c r="N12" s="100">
        <f>SUM(N10:N11)</f>
        <v>637.5</v>
      </c>
    </row>
    <row r="13" spans="1:14" s="126" customFormat="1" ht="11.1" customHeight="1" x14ac:dyDescent="0.2">
      <c r="A13" s="75"/>
      <c r="B13" s="96" t="s">
        <v>5</v>
      </c>
      <c r="C13" s="97" t="s">
        <v>24</v>
      </c>
      <c r="D13" s="97"/>
      <c r="E13" s="98"/>
      <c r="F13" s="133"/>
      <c r="G13" s="102"/>
      <c r="H13" s="100">
        <f>H14+H15-H12</f>
        <v>5936.25</v>
      </c>
      <c r="I13" s="102"/>
      <c r="J13" s="100">
        <f>J14+J15-J12</f>
        <v>5808.75</v>
      </c>
      <c r="K13" s="102"/>
      <c r="L13" s="100">
        <f>L14+L15-L12</f>
        <v>11553.75</v>
      </c>
      <c r="M13" s="102"/>
      <c r="N13" s="100">
        <f>N14+N15-N12</f>
        <v>14362.5</v>
      </c>
    </row>
    <row r="14" spans="1:14" s="126" customFormat="1" ht="11.1" customHeight="1" x14ac:dyDescent="0.2">
      <c r="A14" s="75"/>
      <c r="B14" s="96" t="s">
        <v>20</v>
      </c>
      <c r="C14" s="97" t="s">
        <v>0</v>
      </c>
      <c r="D14" s="97"/>
      <c r="E14" s="98"/>
      <c r="F14" s="133"/>
      <c r="G14" s="99"/>
      <c r="H14" s="100">
        <f>H4</f>
        <v>6000</v>
      </c>
      <c r="I14" s="99"/>
      <c r="J14" s="100">
        <f>J4</f>
        <v>3000</v>
      </c>
      <c r="K14" s="99"/>
      <c r="L14" s="100">
        <f>L4</f>
        <v>9000</v>
      </c>
      <c r="M14" s="99"/>
      <c r="N14" s="100">
        <f>N4</f>
        <v>12000</v>
      </c>
    </row>
    <row r="15" spans="1:14" s="126" customFormat="1" ht="11.1" customHeight="1" thickBot="1" x14ac:dyDescent="0.25">
      <c r="A15" s="75"/>
      <c r="B15" s="105" t="s">
        <v>20</v>
      </c>
      <c r="C15" s="106" t="s">
        <v>1</v>
      </c>
      <c r="D15" s="106"/>
      <c r="E15" s="107"/>
      <c r="F15" s="134"/>
      <c r="G15" s="108"/>
      <c r="H15" s="109">
        <f>H5</f>
        <v>0</v>
      </c>
      <c r="I15" s="108"/>
      <c r="J15" s="109">
        <f>J5</f>
        <v>3000</v>
      </c>
      <c r="K15" s="108"/>
      <c r="L15" s="109">
        <f>L5</f>
        <v>3000</v>
      </c>
      <c r="M15" s="108"/>
      <c r="N15" s="109">
        <f>N5</f>
        <v>3000</v>
      </c>
    </row>
    <row r="16" spans="1:14" s="126" customFormat="1" ht="11.1" customHeight="1" x14ac:dyDescent="0.2">
      <c r="A16" s="75"/>
      <c r="B16" s="75"/>
      <c r="C16" s="75"/>
      <c r="D16" s="75"/>
      <c r="E16" s="110"/>
      <c r="F16" s="80"/>
      <c r="G16" s="75"/>
      <c r="H16" s="80"/>
      <c r="I16" s="75"/>
      <c r="J16" s="80"/>
      <c r="K16" s="75"/>
      <c r="L16" s="80"/>
      <c r="M16" s="75"/>
      <c r="N16" s="80"/>
    </row>
    <row r="17" spans="1:14" s="126" customFormat="1" ht="11.1" customHeight="1" thickBot="1" x14ac:dyDescent="0.25">
      <c r="A17" s="75"/>
      <c r="B17" s="90" t="s">
        <v>8</v>
      </c>
      <c r="C17" s="75"/>
      <c r="D17" s="75"/>
      <c r="E17" s="110"/>
      <c r="F17" s="80"/>
      <c r="G17" s="75"/>
      <c r="H17" s="80"/>
      <c r="I17" s="75"/>
      <c r="J17" s="80"/>
      <c r="K17" s="75"/>
      <c r="L17" s="80"/>
      <c r="M17" s="75"/>
      <c r="N17" s="80"/>
    </row>
    <row r="18" spans="1:14" s="126" customFormat="1" ht="11.1" customHeight="1" x14ac:dyDescent="0.2">
      <c r="A18" s="75"/>
      <c r="B18" s="111"/>
      <c r="C18" s="83" t="s">
        <v>78</v>
      </c>
      <c r="D18" s="112">
        <v>5000</v>
      </c>
      <c r="E18" s="113"/>
      <c r="F18" s="135" t="s">
        <v>79</v>
      </c>
      <c r="G18" s="83"/>
      <c r="H18" s="114">
        <f>IF(H14&gt;$D18,$D18,H14)</f>
        <v>5000</v>
      </c>
      <c r="I18" s="83"/>
      <c r="J18" s="114">
        <f>IF(J14&gt;$D18,$D18,J14)</f>
        <v>3000</v>
      </c>
      <c r="K18" s="83"/>
      <c r="L18" s="114">
        <f>IF(L14&gt;$D18,$D18,L14)</f>
        <v>5000</v>
      </c>
      <c r="M18" s="83"/>
      <c r="N18" s="114">
        <f>IF(N14&gt;$D18,$D18,N14)</f>
        <v>5000</v>
      </c>
    </row>
    <row r="19" spans="1:14" s="126" customFormat="1" ht="11.1" customHeight="1" x14ac:dyDescent="0.2">
      <c r="A19" s="75"/>
      <c r="B19" s="101"/>
      <c r="C19" s="102" t="s">
        <v>12</v>
      </c>
      <c r="D19" s="102"/>
      <c r="E19" s="98"/>
      <c r="F19" s="136"/>
      <c r="G19" s="102"/>
      <c r="H19" s="80">
        <f>H13-H18</f>
        <v>936.25</v>
      </c>
      <c r="I19" s="102"/>
      <c r="J19" s="80">
        <f>J13-J18</f>
        <v>2808.75</v>
      </c>
      <c r="K19" s="102"/>
      <c r="L19" s="80">
        <f>L13-L18</f>
        <v>6553.75</v>
      </c>
      <c r="M19" s="102"/>
      <c r="N19" s="80">
        <f>N13-N18</f>
        <v>9362.5</v>
      </c>
    </row>
    <row r="20" spans="1:14" s="126" customFormat="1" ht="11.1" customHeight="1" x14ac:dyDescent="0.2">
      <c r="A20" s="75"/>
      <c r="B20" s="115" t="s">
        <v>80</v>
      </c>
      <c r="C20" s="116" t="s">
        <v>10</v>
      </c>
      <c r="D20" s="117">
        <v>0.3</v>
      </c>
      <c r="E20" s="118"/>
      <c r="F20" s="136"/>
      <c r="G20" s="102"/>
      <c r="H20" s="119">
        <f>IF(IF(H19&lt;2000,H19,2000+(H19-2000)*$D20)&gt;5000,5000,IF(H19&lt;2000,H19,2000+(H19-2000)*$D20))</f>
        <v>936.25</v>
      </c>
      <c r="I20" s="102"/>
      <c r="J20" s="119">
        <f>IF(IF(J19&lt;2000,J19,2000+(J19-2000)*$D20)&gt;5000,5000,IF(J19&lt;2000,J19,2000+(J19-2000)*$D20))</f>
        <v>2242.625</v>
      </c>
      <c r="K20" s="102"/>
      <c r="L20" s="119">
        <f>IF(IF(L19&lt;2000,L19,2000+(L19-2000)*$D20)&gt;5000,5000,IF(L19&lt;2000,L19,2000+(L19-2000)*$D20))</f>
        <v>3366.125</v>
      </c>
      <c r="M20" s="102"/>
      <c r="N20" s="119">
        <f>IF(IF(N19&lt;2000,N19,2000+(N19-2000)*$D20)&gt;5000,5000,IF(N19&lt;2000,N19,2000+(N19-2000)*$D20))</f>
        <v>4208.75</v>
      </c>
    </row>
    <row r="21" spans="1:14" s="126" customFormat="1" ht="11.1" customHeight="1" x14ac:dyDescent="0.2">
      <c r="A21" s="75"/>
      <c r="B21" s="115" t="s">
        <v>14</v>
      </c>
      <c r="C21" s="116" t="s">
        <v>13</v>
      </c>
      <c r="D21" s="116"/>
      <c r="E21" s="98"/>
      <c r="F21" s="136"/>
      <c r="G21" s="102"/>
      <c r="H21" s="119">
        <f>H19-H20</f>
        <v>0</v>
      </c>
      <c r="I21" s="102"/>
      <c r="J21" s="119">
        <f>J19-J20</f>
        <v>566.125</v>
      </c>
      <c r="K21" s="102"/>
      <c r="L21" s="119">
        <f>L19-L20</f>
        <v>3187.625</v>
      </c>
      <c r="M21" s="102"/>
      <c r="N21" s="119">
        <f>N19-N20</f>
        <v>5153.75</v>
      </c>
    </row>
    <row r="22" spans="1:14" s="126" customFormat="1" ht="11.1" customHeight="1" x14ac:dyDescent="0.2">
      <c r="A22" s="75"/>
      <c r="B22" s="101"/>
      <c r="C22" s="102"/>
      <c r="D22" s="102"/>
      <c r="E22" s="98"/>
      <c r="F22" s="136"/>
      <c r="G22" s="102"/>
      <c r="H22" s="80"/>
      <c r="I22" s="102"/>
      <c r="J22" s="80"/>
      <c r="K22" s="102"/>
      <c r="L22" s="80"/>
      <c r="M22" s="102"/>
      <c r="N22" s="80"/>
    </row>
    <row r="23" spans="1:14" s="126" customFormat="1" ht="11.1" customHeight="1" x14ac:dyDescent="0.2">
      <c r="A23" s="75"/>
      <c r="B23" s="101"/>
      <c r="C23" s="102" t="s">
        <v>81</v>
      </c>
      <c r="D23" s="120">
        <v>10000</v>
      </c>
      <c r="E23" s="121"/>
      <c r="F23" s="136"/>
      <c r="G23" s="102"/>
      <c r="H23" s="80">
        <f>IF(H14&gt;$D23,$D23,H14)</f>
        <v>6000</v>
      </c>
      <c r="I23" s="102"/>
      <c r="J23" s="80">
        <f>IF(J14&gt;$D23,$D23,J14)</f>
        <v>3000</v>
      </c>
      <c r="K23" s="102"/>
      <c r="L23" s="80">
        <f>IF(L14&gt;$D23,$D23,L14)</f>
        <v>9000</v>
      </c>
      <c r="M23" s="102"/>
      <c r="N23" s="80">
        <f>IF(N14&gt;$D23,$D23,N14)</f>
        <v>10000</v>
      </c>
    </row>
    <row r="24" spans="1:14" s="126" customFormat="1" ht="11.1" customHeight="1" x14ac:dyDescent="0.2">
      <c r="A24" s="75"/>
      <c r="B24" s="101"/>
      <c r="C24" s="102" t="s">
        <v>90</v>
      </c>
      <c r="D24" s="102"/>
      <c r="E24" s="98"/>
      <c r="F24" s="136"/>
      <c r="G24" s="99"/>
      <c r="H24" s="80">
        <f>IF(H14&gt;5000,IF(H14&gt;10000,10000-5000,H14-5000),0)*$D10</f>
        <v>63.75</v>
      </c>
      <c r="I24" s="99"/>
      <c r="J24" s="80">
        <f>IF(J14&gt;5000,IF(J14&gt;10000,10000-5000,J14-5000),0)*$D10</f>
        <v>0</v>
      </c>
      <c r="K24" s="99"/>
      <c r="L24" s="80">
        <f>IF(L14&gt;5000,IF(L14&gt;10000,10000-5000,L14-5000),0)*$D10</f>
        <v>255</v>
      </c>
      <c r="M24" s="99"/>
      <c r="N24" s="80">
        <f>IF(N14&gt;5000,IF(N14&gt;10000,10000-5000,N14-5000),0)*$D10</f>
        <v>318.75</v>
      </c>
    </row>
    <row r="25" spans="1:14" s="126" customFormat="1" ht="11.1" customHeight="1" x14ac:dyDescent="0.2">
      <c r="A25" s="75"/>
      <c r="B25" s="101"/>
      <c r="C25" s="102" t="s">
        <v>82</v>
      </c>
      <c r="D25" s="102"/>
      <c r="E25" s="98"/>
      <c r="F25" s="136"/>
      <c r="G25" s="102"/>
      <c r="H25" s="80">
        <f>H23-H24</f>
        <v>5936.25</v>
      </c>
      <c r="I25" s="102"/>
      <c r="J25" s="80">
        <f>J23-J24</f>
        <v>3000</v>
      </c>
      <c r="K25" s="102"/>
      <c r="L25" s="80">
        <f>L23-L24</f>
        <v>8745</v>
      </c>
      <c r="M25" s="102"/>
      <c r="N25" s="80">
        <f>N23-N24</f>
        <v>9681.25</v>
      </c>
    </row>
    <row r="26" spans="1:14" s="126" customFormat="1" ht="11.1" customHeight="1" x14ac:dyDescent="0.2">
      <c r="A26" s="75"/>
      <c r="B26" s="101"/>
      <c r="C26" s="102" t="s">
        <v>12</v>
      </c>
      <c r="D26" s="102"/>
      <c r="E26" s="98"/>
      <c r="F26" s="136"/>
      <c r="G26" s="102"/>
      <c r="H26" s="80">
        <f>H13-H25</f>
        <v>0</v>
      </c>
      <c r="I26" s="102"/>
      <c r="J26" s="80">
        <f>J13-J25</f>
        <v>2808.75</v>
      </c>
      <c r="K26" s="102"/>
      <c r="L26" s="80">
        <f>L13-L25</f>
        <v>2808.75</v>
      </c>
      <c r="M26" s="102"/>
      <c r="N26" s="80">
        <f>N13-N25</f>
        <v>4681.25</v>
      </c>
    </row>
    <row r="27" spans="1:14" s="126" customFormat="1" ht="11.1" customHeight="1" x14ac:dyDescent="0.2">
      <c r="A27" s="75"/>
      <c r="B27" s="101"/>
      <c r="C27" s="102" t="s">
        <v>10</v>
      </c>
      <c r="D27" s="122">
        <v>0.3</v>
      </c>
      <c r="E27" s="118"/>
      <c r="F27" s="136"/>
      <c r="G27" s="102"/>
      <c r="H27" s="80">
        <f>IF(IF(H26&lt;2000,H26,2000+(H26-2000)*$D27)&gt;5000,5000,IF(H26&lt;2000,H26,2000+(H26-2000)*$D27))</f>
        <v>0</v>
      </c>
      <c r="I27" s="102"/>
      <c r="J27" s="80">
        <f>IF(IF(J26&lt;2000,J26,2000+(J26-2000)*$D27)&gt;5000,5000,IF(J26&lt;2000,J26,2000+(J26-2000)*$D27))</f>
        <v>2242.625</v>
      </c>
      <c r="K27" s="102"/>
      <c r="L27" s="80">
        <f>IF(IF(L26&lt;2000,L26,2000+(L26-2000)*$D27)&gt;5000,5000,IF(L26&lt;2000,L26,2000+(L26-2000)*$D27))</f>
        <v>2242.625</v>
      </c>
      <c r="M27" s="102"/>
      <c r="N27" s="80">
        <f>IF(IF(N26&lt;2000,N26,2000+(N26-2000)*$D27)&gt;5000,5000,IF(N26&lt;2000,N26,2000+(N26-2000)*$D27))</f>
        <v>2804.375</v>
      </c>
    </row>
    <row r="28" spans="1:14" s="126" customFormat="1" ht="11.1" customHeight="1" x14ac:dyDescent="0.2">
      <c r="A28" s="75"/>
      <c r="B28" s="101"/>
      <c r="C28" s="102" t="s">
        <v>13</v>
      </c>
      <c r="D28" s="102"/>
      <c r="E28" s="98"/>
      <c r="F28" s="136"/>
      <c r="G28" s="102"/>
      <c r="H28" s="80">
        <f>H26-H27</f>
        <v>0</v>
      </c>
      <c r="I28" s="102"/>
      <c r="J28" s="80">
        <f>J26-J27</f>
        <v>566.125</v>
      </c>
      <c r="K28" s="102"/>
      <c r="L28" s="80">
        <f>L26-L27</f>
        <v>566.125</v>
      </c>
      <c r="M28" s="102"/>
      <c r="N28" s="80">
        <f>N26-N27</f>
        <v>1876.875</v>
      </c>
    </row>
    <row r="29" spans="1:14" s="126" customFormat="1" ht="11.1" customHeight="1" thickBot="1" x14ac:dyDescent="0.25">
      <c r="A29" s="75"/>
      <c r="B29" s="123" t="s">
        <v>18</v>
      </c>
      <c r="C29" s="124" t="s">
        <v>86</v>
      </c>
      <c r="D29" s="124"/>
      <c r="E29" s="107"/>
      <c r="F29" s="137"/>
      <c r="G29" s="87"/>
      <c r="H29" s="125">
        <f>H21-H28</f>
        <v>0</v>
      </c>
      <c r="I29" s="87"/>
      <c r="J29" s="125">
        <f>J21-J28</f>
        <v>0</v>
      </c>
      <c r="K29" s="87"/>
      <c r="L29" s="125">
        <f>L21-L28</f>
        <v>2621.5</v>
      </c>
      <c r="M29" s="87"/>
      <c r="N29" s="125">
        <f>N21-N28</f>
        <v>3276.875</v>
      </c>
    </row>
    <row r="30" spans="1:14" s="126" customFormat="1" ht="11.1" customHeight="1" x14ac:dyDescent="0.2">
      <c r="F30" s="127"/>
      <c r="H30" s="128"/>
    </row>
    <row r="31" spans="1:14" x14ac:dyDescent="0.25">
      <c r="F31" s="67"/>
    </row>
    <row r="32" spans="1:14" x14ac:dyDescent="0.25">
      <c r="F32" s="67"/>
    </row>
    <row r="33" spans="2:14" x14ac:dyDescent="0.25">
      <c r="F33" s="67"/>
    </row>
    <row r="34" spans="2:14" x14ac:dyDescent="0.25">
      <c r="F34" s="67"/>
    </row>
    <row r="35" spans="2:14" ht="21" x14ac:dyDescent="0.35">
      <c r="B35" s="62" t="s">
        <v>69</v>
      </c>
      <c r="C35" s="68"/>
      <c r="D35" s="68"/>
      <c r="E35" s="68"/>
      <c r="F35" s="69"/>
      <c r="G35" s="68"/>
      <c r="H35" s="70"/>
      <c r="I35" s="68"/>
      <c r="J35" s="68"/>
      <c r="K35" s="68"/>
      <c r="L35" s="68"/>
      <c r="M35" s="68"/>
      <c r="N35" s="68"/>
    </row>
    <row r="36" spans="2:14" ht="21" x14ac:dyDescent="0.35">
      <c r="B36" s="62" t="s">
        <v>85</v>
      </c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8"/>
      <c r="N36" s="68"/>
    </row>
    <row r="37" spans="2:14" ht="21" x14ac:dyDescent="0.35">
      <c r="B37" s="62"/>
      <c r="C37" s="68"/>
      <c r="D37" s="68"/>
      <c r="E37" s="68"/>
      <c r="F37" s="69"/>
      <c r="G37" s="68"/>
      <c r="H37" s="70"/>
      <c r="I37" s="68"/>
      <c r="J37" s="68"/>
      <c r="K37" s="68"/>
      <c r="L37" s="68"/>
      <c r="M37" s="68"/>
      <c r="N37" s="68"/>
    </row>
    <row r="38" spans="2:14" s="66" customFormat="1" ht="12" customHeight="1" x14ac:dyDescent="0.2">
      <c r="B38" s="71"/>
      <c r="C38" s="71" t="s">
        <v>83</v>
      </c>
      <c r="D38" s="71"/>
      <c r="E38" s="71"/>
      <c r="F38" s="69"/>
      <c r="G38" s="72"/>
      <c r="H38" s="72">
        <f>H5</f>
        <v>0</v>
      </c>
      <c r="I38" s="72"/>
      <c r="J38" s="72">
        <f>J5</f>
        <v>3000</v>
      </c>
      <c r="K38" s="72"/>
      <c r="L38" s="72">
        <f>L5</f>
        <v>3000</v>
      </c>
      <c r="M38" s="72"/>
      <c r="N38" s="72">
        <f>N5</f>
        <v>3000</v>
      </c>
    </row>
    <row r="39" spans="2:14" s="66" customFormat="1" ht="12" customHeight="1" x14ac:dyDescent="0.2">
      <c r="B39" s="71"/>
      <c r="C39" s="71" t="s">
        <v>15</v>
      </c>
      <c r="D39" s="71"/>
      <c r="E39" s="71"/>
      <c r="F39" s="69"/>
      <c r="G39" s="72"/>
      <c r="H39" s="72">
        <f>H11</f>
        <v>0</v>
      </c>
      <c r="I39" s="72"/>
      <c r="J39" s="72">
        <f>J11</f>
        <v>191.25</v>
      </c>
      <c r="K39" s="72"/>
      <c r="L39" s="72">
        <f>L11</f>
        <v>191.25</v>
      </c>
      <c r="M39" s="72"/>
      <c r="N39" s="72">
        <f>N11</f>
        <v>191.25</v>
      </c>
    </row>
    <row r="40" spans="2:14" s="66" customFormat="1" ht="12" customHeight="1" x14ac:dyDescent="0.2">
      <c r="B40" s="71"/>
      <c r="C40" s="71" t="s">
        <v>12</v>
      </c>
      <c r="D40" s="71"/>
      <c r="E40" s="71"/>
      <c r="F40" s="69"/>
      <c r="G40" s="72"/>
      <c r="H40" s="72">
        <f>H38-H39</f>
        <v>0</v>
      </c>
      <c r="I40" s="72"/>
      <c r="J40" s="72">
        <f t="shared" ref="J40" si="2">J38-J39</f>
        <v>2808.75</v>
      </c>
      <c r="K40" s="72"/>
      <c r="L40" s="72">
        <f t="shared" ref="L40:N40" si="3">L38-L39</f>
        <v>2808.75</v>
      </c>
      <c r="M40" s="72"/>
      <c r="N40" s="72">
        <f t="shared" si="3"/>
        <v>2808.75</v>
      </c>
    </row>
    <row r="41" spans="2:14" s="66" customFormat="1" ht="12" customHeight="1" x14ac:dyDescent="0.2">
      <c r="B41" s="71"/>
      <c r="C41" s="71" t="s">
        <v>10</v>
      </c>
      <c r="D41" s="73">
        <v>0.3</v>
      </c>
      <c r="E41" s="73"/>
      <c r="F41" s="69"/>
      <c r="G41" s="74"/>
      <c r="H41" s="74">
        <f>IF(IF(H40&lt;2000,H40,2000+(H40-2000)*$D41)&gt;5000,5000,IF(H40&lt;2000,H40,2000+(H40-2000)*$D41))</f>
        <v>0</v>
      </c>
      <c r="I41" s="74"/>
      <c r="J41" s="74">
        <f>IF(IF(J40&lt;2000,J40,2000+(J40-2000)*$D41)&gt;5000,5000,IF(J40&lt;2000,J40,2000+(J40-2000)*$D41))</f>
        <v>2242.625</v>
      </c>
      <c r="K41" s="74"/>
      <c r="L41" s="74">
        <f>IF(IF(L40&lt;2000,L40,2000+(L40-2000)*$D41)&gt;5000,5000,IF(L40&lt;2000,L40,2000+(L40-2000)*$D41))</f>
        <v>2242.625</v>
      </c>
      <c r="M41" s="74"/>
      <c r="N41" s="74">
        <f t="shared" ref="N41" si="4">IF(IF(N40&lt;2000,N40,2000+(N40-2000)*$D41)&gt;5000,5000,IF(N40&lt;2000,N40,2000+(N40-2000)*$D41))</f>
        <v>2242.625</v>
      </c>
    </row>
    <row r="42" spans="2:14" s="66" customFormat="1" ht="12" customHeight="1" x14ac:dyDescent="0.2">
      <c r="B42" s="71"/>
      <c r="C42" s="71" t="s">
        <v>13</v>
      </c>
      <c r="D42" s="71"/>
      <c r="E42" s="71"/>
      <c r="F42" s="69"/>
      <c r="G42" s="74"/>
      <c r="H42" s="74">
        <f>H40-H41</f>
        <v>0</v>
      </c>
      <c r="I42" s="74"/>
      <c r="J42" s="74">
        <f>J40-J41</f>
        <v>566.125</v>
      </c>
      <c r="K42" s="74"/>
      <c r="L42" s="74">
        <f>L40-L41</f>
        <v>566.125</v>
      </c>
      <c r="M42" s="74"/>
      <c r="N42" s="74">
        <f>N40-N41</f>
        <v>566.125</v>
      </c>
    </row>
    <row r="43" spans="2:14" x14ac:dyDescent="0.25">
      <c r="B43" s="68" t="s">
        <v>18</v>
      </c>
      <c r="C43" s="68" t="s">
        <v>84</v>
      </c>
      <c r="D43" s="68"/>
      <c r="E43" s="68"/>
      <c r="F43" s="69"/>
      <c r="G43" s="70"/>
      <c r="H43" s="70">
        <f>H21-H42</f>
        <v>0</v>
      </c>
      <c r="I43" s="70"/>
      <c r="J43" s="70">
        <f>J21-J42</f>
        <v>0</v>
      </c>
      <c r="K43" s="70"/>
      <c r="L43" s="70">
        <f>L21-L42</f>
        <v>2621.5</v>
      </c>
      <c r="M43" s="70"/>
      <c r="N43" s="70">
        <f>N21-N42</f>
        <v>4587.625</v>
      </c>
    </row>
  </sheetData>
  <mergeCells count="2">
    <mergeCell ref="F8:F15"/>
    <mergeCell ref="F18:F29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 für Anwender</vt:lpstr>
      <vt:lpstr>Rechner (Basisdokument)</vt:lpstr>
      <vt:lpstr>Rechenbeispiele für Merkblatt</vt:lpstr>
      <vt:lpstr>'Rechner für Anwender'!Druckbereich</vt:lpstr>
    </vt:vector>
  </TitlesOfParts>
  <Company>Kantonale Verwaltungen 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Bucher, Sabine FKD</dc:creator>
  <cp:lastModifiedBy>Vent, Stefan FKD</cp:lastModifiedBy>
  <cp:lastPrinted>2020-10-23T07:57:27Z</cp:lastPrinted>
  <dcterms:created xsi:type="dcterms:W3CDTF">2014-03-04T14:07:45Z</dcterms:created>
  <dcterms:modified xsi:type="dcterms:W3CDTF">2020-10-23T09:24:56Z</dcterms:modified>
</cp:coreProperties>
</file>